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IDA\Desktop\"/>
    </mc:Choice>
  </mc:AlternateContent>
  <bookViews>
    <workbookView xWindow="0" yWindow="0" windowWidth="28800" windowHeight="12330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Sažetak!$A$8:$F$26</definedName>
    <definedName name="__S0A_Naslov_DS__" localSheetId="0">Sažetak!$A$1:$F$7</definedName>
    <definedName name="__S1A_G01_DS__X" localSheetId="2">'Račun financiranja'!#REF!</definedName>
    <definedName name="__S1A_G01_DS__X" localSheetId="1">'Račun prihoda i rashoda'!$A$7:$F$26</definedName>
    <definedName name="__S1A_G02_DS__X" localSheetId="2">'Račun financiranja'!#REF!</definedName>
    <definedName name="__S1A_G02_DS__X" localSheetId="1">'Račun prihoda i rashoda'!$A$8:$F$10</definedName>
    <definedName name="__S1A_G03_DS__X" localSheetId="2">'Račun financiranja'!#REF!</definedName>
    <definedName name="__S1A_G03_DS__X" localSheetId="1">'Račun prihoda i rashoda'!$A$9:$F$10</definedName>
    <definedName name="__S1A_Master_DS__X" localSheetId="2">'Račun financiranja'!#REF!</definedName>
    <definedName name="__S1A_Master_DS__X" localSheetId="1">'Račun prihoda i rashoda'!$A$10:$F$10</definedName>
    <definedName name="__S1A_Naslov_DS__" localSheetId="2">'Račun financiranja'!$A$1:$F$6</definedName>
    <definedName name="__S1A_Naslov_DS__" localSheetId="1">'Račun prihoda i rashoda'!$A$1:$F$6</definedName>
    <definedName name="__S2A_G01_DS__X" localSheetId="3">'Posebni dio'!#REF!</definedName>
    <definedName name="__S2A_Master_DS__X" localSheetId="3">'Posebni dio'!#REF!</definedName>
    <definedName name="__S2A_Naslov_DS__" localSheetId="3">'Posebni dio'!$A$1:$F$5</definedName>
    <definedName name="S0A_RedoviSveuk" localSheetId="0">Sažetak!#REF!</definedName>
    <definedName name="S0A_Ver1" localSheetId="0">Sažetak!$A$8:$F$26</definedName>
    <definedName name="S1A_RedoviSveuk" localSheetId="2">'Račun financiranja'!$A$7:$F$7</definedName>
    <definedName name="S1A_RedoviSveuk" localSheetId="1">'Račun prihoda i rashoda'!$A$31:$F$31</definedName>
    <definedName name="S2A_RedoviSveuk" localSheetId="3">'Posebni dio'!$A$6:$F$6</definedName>
  </definedNames>
  <calcPr calcId="162913"/>
</workbook>
</file>

<file path=xl/calcChain.xml><?xml version="1.0" encoding="utf-8"?>
<calcChain xmlns="http://schemas.openxmlformats.org/spreadsheetml/2006/main">
  <c r="B31" i="3" l="1"/>
  <c r="E33" i="5" l="1"/>
  <c r="F33" i="5"/>
  <c r="D31" i="5"/>
  <c r="C31" i="5"/>
  <c r="B31" i="5"/>
  <c r="B92" i="5"/>
  <c r="B89" i="5"/>
  <c r="B86" i="5"/>
  <c r="B80" i="5"/>
  <c r="B78" i="5"/>
  <c r="B64" i="5"/>
  <c r="B62" i="5"/>
  <c r="B58" i="5"/>
  <c r="B40" i="5"/>
  <c r="B36" i="5"/>
  <c r="B25" i="5"/>
  <c r="B85" i="5" l="1"/>
  <c r="B35" i="5"/>
  <c r="B23" i="5"/>
  <c r="B61" i="5"/>
  <c r="B60" i="5"/>
  <c r="B34" i="5"/>
  <c r="B24" i="5"/>
  <c r="F26" i="5"/>
  <c r="F27" i="5"/>
  <c r="F28" i="5"/>
  <c r="F29" i="5"/>
  <c r="F30" i="5"/>
  <c r="F31" i="5"/>
  <c r="F32" i="5"/>
  <c r="E26" i="5"/>
  <c r="E27" i="5"/>
  <c r="E28" i="5"/>
  <c r="E29" i="5"/>
  <c r="E30" i="5"/>
  <c r="E31" i="5"/>
  <c r="E32" i="5"/>
  <c r="D58" i="5"/>
  <c r="D40" i="5"/>
  <c r="D36" i="5"/>
  <c r="D24" i="5"/>
  <c r="D23" i="5"/>
  <c r="D92" i="5"/>
  <c r="D89" i="5"/>
  <c r="D80" i="5"/>
  <c r="D78" i="5"/>
  <c r="D64" i="5"/>
  <c r="D62" i="5"/>
  <c r="D25" i="5"/>
  <c r="E25" i="5" s="1"/>
  <c r="C40" i="5"/>
  <c r="C36" i="5"/>
  <c r="C24" i="5"/>
  <c r="C25" i="5"/>
  <c r="F25" i="5" s="1"/>
  <c r="B22" i="5" l="1"/>
  <c r="D34" i="5"/>
  <c r="B94" i="5"/>
  <c r="B17" i="5"/>
  <c r="B16" i="5"/>
  <c r="C23" i="5"/>
  <c r="F23" i="5" s="1"/>
  <c r="E23" i="5"/>
  <c r="F24" i="5"/>
  <c r="E24" i="5"/>
  <c r="D35" i="5"/>
  <c r="D61" i="5"/>
  <c r="F37" i="5"/>
  <c r="F38" i="5"/>
  <c r="F39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9" i="5"/>
  <c r="F63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9" i="5"/>
  <c r="F81" i="5"/>
  <c r="F82" i="5"/>
  <c r="F83" i="5"/>
  <c r="F84" i="5"/>
  <c r="F87" i="5"/>
  <c r="F88" i="5"/>
  <c r="F90" i="5"/>
  <c r="F91" i="5"/>
  <c r="F93" i="5"/>
  <c r="E36" i="5"/>
  <c r="F36" i="5"/>
  <c r="E37" i="5"/>
  <c r="E38" i="5"/>
  <c r="E39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C58" i="5"/>
  <c r="C34" i="5" s="1"/>
  <c r="E59" i="5"/>
  <c r="C62" i="5"/>
  <c r="E63" i="5"/>
  <c r="E64" i="5"/>
  <c r="C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C78" i="5"/>
  <c r="F78" i="5" s="1"/>
  <c r="E79" i="5"/>
  <c r="E80" i="5"/>
  <c r="C80" i="5"/>
  <c r="F80" i="5" s="1"/>
  <c r="E81" i="5"/>
  <c r="E82" i="5"/>
  <c r="E83" i="5"/>
  <c r="E84" i="5"/>
  <c r="C86" i="5"/>
  <c r="D86" i="5"/>
  <c r="D85" i="5" s="1"/>
  <c r="D60" i="5" s="1"/>
  <c r="E87" i="5"/>
  <c r="E88" i="5"/>
  <c r="E89" i="5"/>
  <c r="C89" i="5"/>
  <c r="F89" i="5" s="1"/>
  <c r="E90" i="5"/>
  <c r="E91" i="5"/>
  <c r="E92" i="5"/>
  <c r="C92" i="5"/>
  <c r="F92" i="5" s="1"/>
  <c r="E93" i="5"/>
  <c r="E7" i="3"/>
  <c r="E86" i="5" l="1"/>
  <c r="C85" i="5"/>
  <c r="C60" i="5" s="1"/>
  <c r="C22" i="5" s="1"/>
  <c r="C35" i="5"/>
  <c r="F64" i="5"/>
  <c r="D94" i="5"/>
  <c r="C61" i="5"/>
  <c r="D16" i="5"/>
  <c r="D17" i="5"/>
  <c r="D22" i="5"/>
  <c r="F62" i="5"/>
  <c r="E61" i="5"/>
  <c r="E62" i="5"/>
  <c r="F86" i="5"/>
  <c r="F85" i="5"/>
  <c r="F61" i="5"/>
  <c r="F58" i="5"/>
  <c r="F40" i="5"/>
  <c r="F35" i="5"/>
  <c r="E35" i="5"/>
  <c r="E85" i="5"/>
  <c r="E40" i="5"/>
  <c r="F22" i="5" l="1"/>
  <c r="F34" i="5"/>
  <c r="E22" i="5"/>
  <c r="C16" i="5"/>
  <c r="C17" i="5"/>
  <c r="C94" i="5"/>
  <c r="F94" i="5" s="1"/>
  <c r="E94" i="5"/>
  <c r="E34" i="5"/>
  <c r="F16" i="5" l="1"/>
  <c r="E16" i="5" l="1"/>
  <c r="F17" i="5"/>
  <c r="E17" i="5"/>
  <c r="D42" i="4"/>
  <c r="C42" i="4"/>
  <c r="F42" i="4" s="1"/>
  <c r="F41" i="4"/>
  <c r="E41" i="4"/>
  <c r="F40" i="4"/>
  <c r="D40" i="4"/>
  <c r="C40" i="4"/>
  <c r="B40" i="4"/>
  <c r="E40" i="4" s="1"/>
  <c r="F39" i="4"/>
  <c r="E39" i="4"/>
  <c r="F38" i="4"/>
  <c r="E38" i="4"/>
  <c r="D38" i="4"/>
  <c r="C38" i="4"/>
  <c r="B38" i="4"/>
  <c r="B42" i="4" s="1"/>
  <c r="E42" i="4" s="1"/>
  <c r="F37" i="4"/>
  <c r="E37" i="4"/>
  <c r="D36" i="4"/>
  <c r="E36" i="4" s="1"/>
  <c r="C36" i="4"/>
  <c r="F36" i="4" s="1"/>
  <c r="B36" i="4"/>
  <c r="D30" i="4"/>
  <c r="C30" i="4"/>
  <c r="F29" i="4"/>
  <c r="E29" i="4"/>
  <c r="F28" i="4"/>
  <c r="D28" i="4"/>
  <c r="C28" i="4"/>
  <c r="B28" i="4"/>
  <c r="E28" i="4" s="1"/>
  <c r="F27" i="4"/>
  <c r="E27" i="4"/>
  <c r="F26" i="4"/>
  <c r="E26" i="4"/>
  <c r="D26" i="4"/>
  <c r="C26" i="4"/>
  <c r="B26" i="4"/>
  <c r="B30" i="4" s="1"/>
  <c r="F25" i="4"/>
  <c r="E25" i="4"/>
  <c r="D24" i="4"/>
  <c r="E24" i="4" s="1"/>
  <c r="C24" i="4"/>
  <c r="F24" i="4" s="1"/>
  <c r="B24" i="4"/>
  <c r="F134" i="3"/>
  <c r="F133" i="3"/>
  <c r="F132" i="3"/>
  <c r="E133" i="3"/>
  <c r="E132" i="3"/>
  <c r="D134" i="3"/>
  <c r="B134" i="3"/>
  <c r="B132" i="3"/>
  <c r="D132" i="3"/>
  <c r="C132" i="3"/>
  <c r="C134" i="3" s="1"/>
  <c r="F116" i="3"/>
  <c r="F118" i="3"/>
  <c r="F120" i="3"/>
  <c r="F115" i="3"/>
  <c r="E116" i="3"/>
  <c r="E118" i="3"/>
  <c r="E120" i="3"/>
  <c r="E115" i="3"/>
  <c r="D119" i="3"/>
  <c r="D117" i="3"/>
  <c r="D115" i="3"/>
  <c r="C119" i="3"/>
  <c r="C117" i="3"/>
  <c r="C115" i="3"/>
  <c r="B119" i="3"/>
  <c r="B117" i="3" s="1"/>
  <c r="B115" i="3" s="1"/>
  <c r="B103" i="3"/>
  <c r="D90" i="3"/>
  <c r="D89" i="3" s="1"/>
  <c r="D87" i="3"/>
  <c r="D86" i="3" s="1"/>
  <c r="D84" i="3"/>
  <c r="D81" i="3"/>
  <c r="D79" i="3"/>
  <c r="D74" i="3"/>
  <c r="D73" i="3" s="1"/>
  <c r="D67" i="3"/>
  <c r="D65" i="3"/>
  <c r="D55" i="3"/>
  <c r="D50" i="3"/>
  <c r="D46" i="3"/>
  <c r="D43" i="3"/>
  <c r="D41" i="3"/>
  <c r="D39" i="3"/>
  <c r="F66" i="3"/>
  <c r="F76" i="3"/>
  <c r="F80" i="3"/>
  <c r="F83" i="3"/>
  <c r="E59" i="3"/>
  <c r="E70" i="3"/>
  <c r="E71" i="3"/>
  <c r="E76" i="3"/>
  <c r="E80" i="3"/>
  <c r="E85" i="3"/>
  <c r="E91" i="3"/>
  <c r="F30" i="3"/>
  <c r="F29" i="3"/>
  <c r="F26" i="3"/>
  <c r="F13" i="3"/>
  <c r="E30" i="3"/>
  <c r="E13" i="3"/>
  <c r="D29" i="3"/>
  <c r="D28" i="3" s="1"/>
  <c r="D27" i="3" s="1"/>
  <c r="D24" i="3"/>
  <c r="D12" i="3"/>
  <c r="F30" i="4" l="1"/>
  <c r="E30" i="4"/>
  <c r="F117" i="3"/>
  <c r="C121" i="3"/>
  <c r="E117" i="3"/>
  <c r="B121" i="3"/>
  <c r="D121" i="3"/>
  <c r="E119" i="3"/>
  <c r="F119" i="3"/>
  <c r="D78" i="3"/>
  <c r="D77" i="3" s="1"/>
  <c r="D45" i="3"/>
  <c r="D38" i="3"/>
  <c r="F91" i="3"/>
  <c r="C55" i="3"/>
  <c r="B55" i="3"/>
  <c r="C90" i="3"/>
  <c r="C89" i="3" s="1"/>
  <c r="F89" i="3" s="1"/>
  <c r="C87" i="3"/>
  <c r="C86" i="3" s="1"/>
  <c r="C84" i="3"/>
  <c r="C81" i="3"/>
  <c r="C79" i="3"/>
  <c r="F79" i="3" s="1"/>
  <c r="C74" i="3"/>
  <c r="C73" i="3" s="1"/>
  <c r="C67" i="3"/>
  <c r="C65" i="3"/>
  <c r="F65" i="3" s="1"/>
  <c r="C50" i="3"/>
  <c r="C46" i="3"/>
  <c r="C43" i="3"/>
  <c r="C41" i="3"/>
  <c r="C39" i="3"/>
  <c r="C28" i="3"/>
  <c r="C21" i="3"/>
  <c r="C20" i="3"/>
  <c r="C18" i="3"/>
  <c r="C16" i="3"/>
  <c r="F16" i="3" s="1"/>
  <c r="C14" i="3"/>
  <c r="C12" i="3"/>
  <c r="F12" i="3" s="1"/>
  <c r="C9" i="3"/>
  <c r="B12" i="3"/>
  <c r="E12" i="3" s="1"/>
  <c r="B14" i="3"/>
  <c r="D14" i="3"/>
  <c r="D11" i="3" s="1"/>
  <c r="B16" i="3"/>
  <c r="D16" i="3"/>
  <c r="B18" i="3"/>
  <c r="D18" i="3"/>
  <c r="B20" i="3"/>
  <c r="D20" i="3"/>
  <c r="B21" i="3"/>
  <c r="D21" i="3"/>
  <c r="B23" i="3"/>
  <c r="D23" i="3"/>
  <c r="B24" i="3"/>
  <c r="E24" i="3" s="1"/>
  <c r="B28" i="3"/>
  <c r="B29" i="3"/>
  <c r="E29" i="3" s="1"/>
  <c r="F121" i="3" l="1"/>
  <c r="E121" i="3"/>
  <c r="B27" i="3"/>
  <c r="E27" i="3" s="1"/>
  <c r="E28" i="3"/>
  <c r="B11" i="3"/>
  <c r="C27" i="3"/>
  <c r="F28" i="3"/>
  <c r="F90" i="3"/>
  <c r="F88" i="3"/>
  <c r="E88" i="3"/>
  <c r="C78" i="3"/>
  <c r="C77" i="3" s="1"/>
  <c r="C45" i="3"/>
  <c r="C38" i="3"/>
  <c r="C11" i="3"/>
  <c r="C8" i="3"/>
  <c r="B90" i="3"/>
  <c r="B87" i="3"/>
  <c r="B86" i="3" s="1"/>
  <c r="B84" i="3"/>
  <c r="E84" i="3" s="1"/>
  <c r="B81" i="3"/>
  <c r="B79" i="3"/>
  <c r="E79" i="3" s="1"/>
  <c r="B74" i="3"/>
  <c r="B73" i="3"/>
  <c r="B67" i="3"/>
  <c r="B65" i="3"/>
  <c r="B50" i="3"/>
  <c r="B46" i="3"/>
  <c r="B43" i="3"/>
  <c r="B41" i="3"/>
  <c r="B39" i="3"/>
  <c r="E90" i="3" l="1"/>
  <c r="B89" i="3"/>
  <c r="E89" i="3" s="1"/>
  <c r="B45" i="3"/>
  <c r="B78" i="3"/>
  <c r="C24" i="3"/>
  <c r="C23" i="3" s="1"/>
  <c r="C31" i="3" s="1"/>
  <c r="F27" i="3"/>
  <c r="E87" i="3"/>
  <c r="F87" i="3"/>
  <c r="C37" i="3"/>
  <c r="C92" i="3" s="1"/>
  <c r="C7" i="3"/>
  <c r="B38" i="3"/>
  <c r="B77" i="3" l="1"/>
  <c r="E86" i="3"/>
  <c r="F86" i="3"/>
  <c r="B37" i="3"/>
  <c r="B92" i="3" s="1"/>
  <c r="F18" i="5"/>
  <c r="E18" i="5"/>
  <c r="D15" i="5"/>
  <c r="B15" i="5"/>
  <c r="D6" i="5"/>
  <c r="C6" i="5"/>
  <c r="F6" i="5" s="1"/>
  <c r="B6" i="5"/>
  <c r="E6" i="5" s="1"/>
  <c r="D5" i="5"/>
  <c r="C5" i="5"/>
  <c r="B5" i="5"/>
  <c r="D35" i="4"/>
  <c r="C35" i="4"/>
  <c r="B35" i="4"/>
  <c r="D23" i="4"/>
  <c r="C23" i="4"/>
  <c r="B23" i="4"/>
  <c r="F13" i="4"/>
  <c r="E13" i="4"/>
  <c r="D13" i="4"/>
  <c r="B13" i="4"/>
  <c r="D12" i="4"/>
  <c r="B12" i="4"/>
  <c r="F7" i="4"/>
  <c r="E7" i="4"/>
  <c r="D7" i="4"/>
  <c r="B7" i="4"/>
  <c r="D6" i="4"/>
  <c r="B6" i="4"/>
  <c r="E134" i="3"/>
  <c r="D131" i="3"/>
  <c r="C131" i="3"/>
  <c r="B131" i="3"/>
  <c r="D114" i="3"/>
  <c r="C114" i="3"/>
  <c r="B114" i="3"/>
  <c r="F108" i="3"/>
  <c r="E108" i="3"/>
  <c r="D107" i="3"/>
  <c r="C107" i="3"/>
  <c r="B107" i="3"/>
  <c r="F106" i="3"/>
  <c r="E106" i="3"/>
  <c r="D105" i="3"/>
  <c r="C105" i="3"/>
  <c r="C109" i="3" s="1"/>
  <c r="B105" i="3"/>
  <c r="E105" i="3" s="1"/>
  <c r="F104" i="3"/>
  <c r="E104" i="3"/>
  <c r="D103" i="3"/>
  <c r="C103" i="3"/>
  <c r="E103" i="3"/>
  <c r="D102" i="3"/>
  <c r="C102" i="3"/>
  <c r="B102" i="3"/>
  <c r="D36" i="3"/>
  <c r="B36" i="3"/>
  <c r="F25" i="3"/>
  <c r="F24" i="3"/>
  <c r="F23" i="3"/>
  <c r="F22" i="3"/>
  <c r="F21" i="3"/>
  <c r="F20" i="3"/>
  <c r="F19" i="3"/>
  <c r="F18" i="3"/>
  <c r="F17" i="3"/>
  <c r="F15" i="3"/>
  <c r="F14" i="3"/>
  <c r="F10" i="3"/>
  <c r="F9" i="3"/>
  <c r="F8" i="3"/>
  <c r="D6" i="3"/>
  <c r="B6" i="3"/>
  <c r="F25" i="2"/>
  <c r="D25" i="2"/>
  <c r="C25" i="2"/>
  <c r="B25" i="2"/>
  <c r="F24" i="2"/>
  <c r="E24" i="2"/>
  <c r="F23" i="2"/>
  <c r="E23" i="2"/>
  <c r="F22" i="2"/>
  <c r="E22" i="2"/>
  <c r="D22" i="2"/>
  <c r="C22" i="2"/>
  <c r="B22" i="2"/>
  <c r="F21" i="2"/>
  <c r="E21" i="2"/>
  <c r="F20" i="2"/>
  <c r="E20" i="2"/>
  <c r="D19" i="2"/>
  <c r="C19" i="2"/>
  <c r="B19" i="2"/>
  <c r="F18" i="2"/>
  <c r="E18" i="2"/>
  <c r="D18" i="2"/>
  <c r="C18" i="2"/>
  <c r="B18" i="2"/>
  <c r="D14" i="2"/>
  <c r="C14" i="2"/>
  <c r="C26" i="2" s="1"/>
  <c r="B14" i="2"/>
  <c r="B26" i="2" s="1"/>
  <c r="E26" i="2" s="1"/>
  <c r="D13" i="2"/>
  <c r="C13" i="2"/>
  <c r="F13" i="2" s="1"/>
  <c r="B13" i="2"/>
  <c r="F12" i="2"/>
  <c r="E12" i="2"/>
  <c r="F11" i="2"/>
  <c r="E11" i="2"/>
  <c r="F10" i="2"/>
  <c r="D10" i="2"/>
  <c r="C10" i="2"/>
  <c r="B10" i="2"/>
  <c r="F9" i="2"/>
  <c r="E9" i="2"/>
  <c r="F8" i="2"/>
  <c r="E8" i="2"/>
  <c r="D7" i="2"/>
  <c r="C7" i="2"/>
  <c r="B7" i="2"/>
  <c r="E5" i="5"/>
  <c r="E114" i="3"/>
  <c r="F6" i="3"/>
  <c r="F7" i="2"/>
  <c r="E23" i="4"/>
  <c r="F6" i="4"/>
  <c r="E36" i="3"/>
  <c r="F114" i="3"/>
  <c r="E102" i="3"/>
  <c r="F5" i="5"/>
  <c r="E6" i="3"/>
  <c r="F131" i="3"/>
  <c r="E15" i="5"/>
  <c r="F23" i="4"/>
  <c r="F15" i="5"/>
  <c r="E6" i="4"/>
  <c r="E131" i="3"/>
  <c r="F12" i="4"/>
  <c r="E12" i="4"/>
  <c r="F19" i="2"/>
  <c r="F35" i="4"/>
  <c r="F36" i="3"/>
  <c r="E19" i="2"/>
  <c r="E35" i="4"/>
  <c r="E25" i="2" l="1"/>
  <c r="D26" i="2"/>
  <c r="E107" i="3"/>
  <c r="F103" i="3"/>
  <c r="B109" i="3"/>
  <c r="F85" i="3"/>
  <c r="D109" i="3"/>
  <c r="F109" i="3" s="1"/>
  <c r="F107" i="3"/>
  <c r="E13" i="2"/>
  <c r="E10" i="2"/>
  <c r="F14" i="2"/>
  <c r="E14" i="2"/>
  <c r="F11" i="3"/>
  <c r="F26" i="2"/>
  <c r="F105" i="3"/>
  <c r="E16" i="3"/>
  <c r="E22" i="3"/>
  <c r="D8" i="3"/>
  <c r="D7" i="3"/>
  <c r="F7" i="3" s="1"/>
  <c r="D9" i="3"/>
  <c r="E23" i="3"/>
  <c r="E10" i="3"/>
  <c r="B7" i="3"/>
  <c r="B9" i="3"/>
  <c r="E9" i="3" s="1"/>
  <c r="E20" i="3"/>
  <c r="E11" i="3"/>
  <c r="E17" i="3"/>
  <c r="E14" i="3"/>
  <c r="E15" i="3"/>
  <c r="E26" i="3"/>
  <c r="E21" i="3"/>
  <c r="E25" i="3"/>
  <c r="E18" i="3"/>
  <c r="E19" i="3"/>
  <c r="B8" i="3"/>
  <c r="E8" i="3"/>
  <c r="D31" i="3"/>
  <c r="F31" i="3" s="1"/>
  <c r="F102" i="3"/>
  <c r="E7" i="2"/>
  <c r="E31" i="3" l="1"/>
  <c r="E109" i="3"/>
  <c r="F84" i="3"/>
  <c r="E83" i="3" l="1"/>
  <c r="E82" i="3" l="1"/>
  <c r="F82" i="3"/>
  <c r="F81" i="3" l="1"/>
  <c r="E81" i="3"/>
  <c r="E78" i="3" l="1"/>
  <c r="F78" i="3"/>
  <c r="E77" i="3" l="1"/>
  <c r="F77" i="3"/>
  <c r="E75" i="3" l="1"/>
  <c r="F75" i="3"/>
  <c r="E74" i="3" l="1"/>
  <c r="F74" i="3"/>
  <c r="E73" i="3" l="1"/>
  <c r="F73" i="3"/>
  <c r="F72" i="3" l="1"/>
  <c r="E72" i="3"/>
  <c r="F71" i="3" l="1"/>
  <c r="F70" i="3" l="1"/>
  <c r="E69" i="3" l="1"/>
  <c r="F69" i="3"/>
  <c r="F68" i="3" l="1"/>
  <c r="E68" i="3"/>
  <c r="E67" i="3" l="1"/>
  <c r="F67" i="3"/>
  <c r="E66" i="3" l="1"/>
  <c r="E65" i="3" l="1"/>
  <c r="F64" i="3" l="1"/>
  <c r="E64" i="3"/>
  <c r="F63" i="3" l="1"/>
  <c r="E63" i="3"/>
  <c r="E62" i="3" l="1"/>
  <c r="F62" i="3"/>
  <c r="E61" i="3" l="1"/>
  <c r="F61" i="3"/>
  <c r="F60" i="3" l="1"/>
  <c r="E60" i="3"/>
  <c r="F59" i="3" l="1"/>
  <c r="E58" i="3" l="1"/>
  <c r="F58" i="3"/>
  <c r="E57" i="3" l="1"/>
  <c r="F57" i="3"/>
  <c r="F56" i="3" l="1"/>
  <c r="E56" i="3"/>
  <c r="F55" i="3" l="1"/>
  <c r="E55" i="3"/>
  <c r="E54" i="3" l="1"/>
  <c r="F54" i="3"/>
  <c r="E53" i="3" l="1"/>
  <c r="F53" i="3"/>
  <c r="F52" i="3" l="1"/>
  <c r="E52" i="3"/>
  <c r="F51" i="3" l="1"/>
  <c r="E51" i="3"/>
  <c r="E50" i="3" l="1"/>
  <c r="F50" i="3"/>
  <c r="E49" i="3" l="1"/>
  <c r="F49" i="3"/>
  <c r="F48" i="3" l="1"/>
  <c r="E48" i="3"/>
  <c r="F47" i="3" l="1"/>
  <c r="E47" i="3"/>
  <c r="E46" i="3" l="1"/>
  <c r="F46" i="3"/>
  <c r="E45" i="3" l="1"/>
  <c r="F45" i="3"/>
  <c r="F44" i="3" l="1"/>
  <c r="E44" i="3"/>
  <c r="E43" i="3" l="1"/>
  <c r="F43" i="3"/>
  <c r="F42" i="3" l="1"/>
  <c r="E42" i="3"/>
  <c r="E41" i="3" l="1"/>
  <c r="F41" i="3"/>
  <c r="F40" i="3" l="1"/>
  <c r="E40" i="3"/>
  <c r="E39" i="3" l="1"/>
  <c r="F39" i="3"/>
  <c r="D37" i="3" l="1"/>
  <c r="D92" i="3" s="1"/>
  <c r="F38" i="3"/>
  <c r="E38" i="3"/>
  <c r="F92" i="3" l="1"/>
  <c r="E92" i="3"/>
  <c r="F37" i="3"/>
  <c r="E37" i="3"/>
</calcChain>
</file>

<file path=xl/sharedStrings.xml><?xml version="1.0" encoding="utf-8"?>
<sst xmlns="http://schemas.openxmlformats.org/spreadsheetml/2006/main" count="323" uniqueCount="184">
  <si>
    <t>MINISTARSTVO KULTURE I MEDIJA</t>
  </si>
  <si>
    <t>IZVRŠENJE PRORAČUNA ZA 2025. GODINU</t>
  </si>
  <si>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</si>
  <si>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</si>
  <si>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</si>
  <si>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</si>
  <si>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01.-06.2024.</t>
  </si>
  <si>
    <t>Izvorni plan
2025.</t>
  </si>
  <si>
    <t>Ostvarenje /
Izvršenje
01.-06.2025.</t>
  </si>
  <si>
    <t>Indeks
izvršenja
01.-06.2024.</t>
  </si>
  <si>
    <t>Indeks
izvršenja
01.-06.2025.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</si>
  <si>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</si>
  <si>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</si>
  <si>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</si>
  <si>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</si>
  <si>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</si>
  <si>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</si>
  <si>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</si>
  <si>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</si>
  <si>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</si>
  <si>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</si>
  <si>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</si>
  <si>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</si>
  <si>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</si>
  <si>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</si>
  <si>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</si>
  <si>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</si>
  <si>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</si>
  <si>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</si>
  <si>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</si>
  <si>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</si>
  <si>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>Izvršenje na 30.06.2024.</t>
  </si>
  <si>
    <t>Izvršenje 2025.</t>
  </si>
  <si>
    <t>Indeks izvršenje / izvršenje prethodne godine</t>
  </si>
  <si>
    <t>Indeks izvršenje / tekući plan</t>
  </si>
  <si>
    <t xml:space="preserve"> 60 DRRH/60</t>
  </si>
  <si>
    <t xml:space="preserve">  600 DONOS/ODNOS</t>
  </si>
  <si>
    <t xml:space="preserve">   6000 DONOS/ODNOS</t>
  </si>
  <si>
    <t xml:space="preserve"> 63 Pomoći iz inozemstva i od subjekata unutar općeg proračuna</t>
  </si>
  <si>
    <t xml:space="preserve">  636 Pomoći proračunskim korisnicima iz proračuna koji im nije nadležan</t>
  </si>
  <si>
    <t xml:space="preserve">   6361 Tekuće pomoći proračunskim korisnicima iz proračuna koji im nije nadležan</t>
  </si>
  <si>
    <t xml:space="preserve">  638 Pomoći temeljem prijenosa EU sredstava</t>
  </si>
  <si>
    <t xml:space="preserve">   6381 Tekuće pomoći temeljem prijenosa EU sredstava</t>
  </si>
  <si>
    <t xml:space="preserve">  639 Prijenosi između proračunskih korisnika istog proračuna</t>
  </si>
  <si>
    <t xml:space="preserve">   6394 Kapitalni prijenosi između prorač. kor. istog prorač. temelj prijenosa EU sred.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</si>
  <si>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</si>
  <si>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</si>
  <si>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6615 Prihodi od pruženih usluga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</si>
  <si>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</si>
  <si>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</si>
  <si>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</si>
  <si>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</si>
  <si>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>SVEUKUPNO:</t>
  </si>
  <si>
    <t>RASHODI</t>
  </si>
  <si>
    <t>IZVJEŠTAJ O PRIHODIMA I RASHODIMA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</si>
  <si>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</si>
  <si>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</si>
  <si>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</si>
  <si>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</si>
  <si>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5 POMOĆI</t>
  </si>
  <si>
    <t xml:space="preserve"> 52 Pomoći grad. i župan</t>
  </si>
  <si>
    <t>IZVJEŠTAJ O RASHODIMA PREMA FUNKCIJSKOJ KLASIFIKACIJI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</si>
  <si>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</si>
  <si>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</si>
  <si>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</si>
  <si>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</si>
  <si>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</si>
  <si>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</si>
  <si>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ORGANIZACIJSKOJ KLASIFIKACIJI</t>
  </si>
  <si>
    <t>RASHODI I IZDACI</t>
  </si>
  <si>
    <t>IZVJEŠTAJ PO PROGRAMSKOJ KLASIFIKACIJI</t>
  </si>
  <si>
    <t xml:space="preserve">  634 Pomoći od izvanproračunskih korisnika</t>
  </si>
  <si>
    <t xml:space="preserve">   6341 Tekuće pomoći od izvanproračunskih korisnika</t>
  </si>
  <si>
    <t xml:space="preserve">  72 Prihodi od prodaje proizvedene dugotrajne imovine</t>
  </si>
  <si>
    <t xml:space="preserve">  7241 Knjige</t>
  </si>
  <si>
    <t xml:space="preserve">  724 Prihodi od prodaje knjiga, umjetničkih djela i ostalih izložbenih vrijednosti</t>
  </si>
  <si>
    <t>31 Rashodi za zaposlene</t>
  </si>
  <si>
    <t>311 Plaće (Bruto)</t>
  </si>
  <si>
    <t>3111 Plaće za redovan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</si>
  <si>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</si>
  <si>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</si>
  <si>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</si>
  <si>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</si>
  <si>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</si>
  <si>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</si>
  <si>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 xml:space="preserve">3211 Službena putovanja </t>
  </si>
  <si>
    <t>3212 Naknade za prijevoz, za rad na terenu i odvojeni život</t>
  </si>
  <si>
    <t xml:space="preserve">3213 Stručno usavršavanje zaposlenika </t>
  </si>
  <si>
    <t>322 Rashodi za materijal i energiju</t>
  </si>
  <si>
    <t>3221 Uredski materijal i ostali materijalni rashodi</t>
  </si>
  <si>
    <t>3223 Energija</t>
  </si>
  <si>
    <t xml:space="preserve">3225 Sitni inventar i autogume </t>
  </si>
  <si>
    <t>3227 Službena, radna i zaštitna odjeća i obuća</t>
  </si>
  <si>
    <t>323 Rashodi za usluge</t>
  </si>
  <si>
    <t>3231 Usluge telefona, interneta, pošte i prijevoza</t>
  </si>
  <si>
    <t>3232 Usluge tekućeg i investicijskog održavanja</t>
  </si>
  <si>
    <t>3234 Komunalne usluge</t>
  </si>
  <si>
    <t xml:space="preserve">3235 Zakupnine i najamnine </t>
  </si>
  <si>
    <t>3236 Zdravstvene i veterinarske usluge</t>
  </si>
  <si>
    <t xml:space="preserve">3237 Intelektualne i osobne usluge </t>
  </si>
  <si>
    <t>3238 Računalne usluge</t>
  </si>
  <si>
    <t>3239 Ostale usluge</t>
  </si>
  <si>
    <t>324 Naknade troškova osobama izvan radnog odnosa</t>
  </si>
  <si>
    <t>3241 Naknade troškova osobama izvan radnog odnosa</t>
  </si>
  <si>
    <t>329 Ostali nespomenuti rashodi</t>
  </si>
  <si>
    <t>3292 Premije osiguranja</t>
  </si>
  <si>
    <t>3293 Reprezentacija</t>
  </si>
  <si>
    <t>3295 Pristojbe i naknade</t>
  </si>
  <si>
    <t>3299 Ostali nespomenuti rashodi poslovanja</t>
  </si>
  <si>
    <t>34 Financijski rashodi</t>
  </si>
  <si>
    <t>343 Ostali financijski rashodi</t>
  </si>
  <si>
    <t xml:space="preserve">3431 Bankarske usluge i usluge platnog prometa </t>
  </si>
  <si>
    <t>3433 Zatezne kamate</t>
  </si>
  <si>
    <t xml:space="preserve">4 Rashodi za nabavu nefinancijske imovine </t>
  </si>
  <si>
    <t xml:space="preserve">42 Rashodi za nabavu proizvedene dugotrajne imovine </t>
  </si>
  <si>
    <t>421 Građevinski objekti</t>
  </si>
  <si>
    <t>4212 Poslovni objekti</t>
  </si>
  <si>
    <t>422 Postrojenja i oprema</t>
  </si>
  <si>
    <t xml:space="preserve">4221 Uredska oprema i namještaj </t>
  </si>
  <si>
    <t>4227 Uređaji, strojevi i oprema za ostale namjene</t>
  </si>
  <si>
    <t>424 Knjige, umjetnička djela i ostale izložbene vrijednosti</t>
  </si>
  <si>
    <t xml:space="preserve">4241 Knjige </t>
  </si>
  <si>
    <t>43 Rashodi za nabavu plemenitih metala i ostalih pohranjenih vrijednosti</t>
  </si>
  <si>
    <t>431 Plemeniti metali i ostale pohranjene vrijednosti</t>
  </si>
  <si>
    <t>4312 Pohranjene knjige, umjetnička djela i slične vrijednosti</t>
  </si>
  <si>
    <t xml:space="preserve">45 Rashodi za dodatna ulaganja na nefinancijskoj imovini </t>
  </si>
  <si>
    <t xml:space="preserve">451 Dodatna ulaganja na građevinskim objektima </t>
  </si>
  <si>
    <t>4511 Dodatna ulaganja na građevinskim objektima</t>
  </si>
  <si>
    <t>3233 Usluge promidžbe i informiranja</t>
  </si>
  <si>
    <t>3294 Članarine i norme</t>
  </si>
  <si>
    <t>08 Rekreacija, kultura i religija</t>
  </si>
  <si>
    <t>082 Službe kulture</t>
  </si>
  <si>
    <t xml:space="preserve">            Rekapitulacija izvora financiranja</t>
  </si>
  <si>
    <t xml:space="preserve">            11 IZ PRORAČUNA</t>
  </si>
  <si>
    <t xml:space="preserve">            31 VLASTITI PRIHODI</t>
  </si>
  <si>
    <t xml:space="preserve">            52 ŽUP., GRAD, OPĆINA</t>
  </si>
  <si>
    <t xml:space="preserve">    11 IZ PRORAČUNA</t>
  </si>
  <si>
    <t xml:space="preserve">     31 Rashodi za zaposlene</t>
  </si>
  <si>
    <t xml:space="preserve">      3111 Plaće za redovan rad</t>
  </si>
  <si>
    <t xml:space="preserve">      3121 Ostali rashodi za zaposlene</t>
  </si>
  <si>
    <t xml:space="preserve">      3132 Doprinosi za obvezno zdravstveno osiguranje</t>
  </si>
  <si>
    <t xml:space="preserve">     32 Materijalni rashodi</t>
  </si>
  <si>
    <t xml:space="preserve">      3211 Službena putovanja</t>
  </si>
  <si>
    <t xml:space="preserve">      3212 Naknade za prijevoz, za rad na terenu i odvojeni život</t>
  </si>
  <si>
    <t xml:space="preserve">      3213 Stručno usavršavanje zaposlenika</t>
  </si>
  <si>
    <t xml:space="preserve">      3221 Uredski materijal i ostali materijalni rashodi</t>
  </si>
  <si>
    <t xml:space="preserve">      3223 Energija</t>
  </si>
  <si>
    <t xml:space="preserve">      3231 Usluge telefona, pošte i prijevoza</t>
  </si>
  <si>
    <t xml:space="preserve">      3232 Usluge tekućeg i investicijskog održavanja</t>
  </si>
  <si>
    <t xml:space="preserve">      3234 Komunalne usluge</t>
  </si>
  <si>
    <t xml:space="preserve">      3235 Zakupnine i najamnine</t>
  </si>
  <si>
    <t xml:space="preserve">      3236 Zdravstvene i veterinarske usluge</t>
  </si>
  <si>
    <t xml:space="preserve">      3237 Intelektualne i osobne usluge</t>
  </si>
  <si>
    <t xml:space="preserve">      3238 Računalne usluge</t>
  </si>
  <si>
    <t xml:space="preserve">      3239 Ostale usluge</t>
  </si>
  <si>
    <t xml:space="preserve">      3292 Premije osiguranja</t>
  </si>
  <si>
    <t xml:space="preserve">     34 Financijski rashodi</t>
  </si>
  <si>
    <t xml:space="preserve">      3431 Bankarske usluge i usluge platnog prometa</t>
  </si>
  <si>
    <t xml:space="preserve">     42 Rashodi za nabavu proizvedene dugotrajne imovine</t>
  </si>
  <si>
    <t xml:space="preserve">      4221 Uredska oprema i namještaj</t>
  </si>
  <si>
    <t xml:space="preserve">    31 VLASTITI PRIHODI</t>
  </si>
  <si>
    <t xml:space="preserve">      3225 Sitni inventar i auto gume</t>
  </si>
  <si>
    <t xml:space="preserve">      3293 Reprezentacija</t>
  </si>
  <si>
    <t xml:space="preserve">      3433 Zatezne kamate</t>
  </si>
  <si>
    <t xml:space="preserve">    52 ŽUP., GRAD, OPĆINA</t>
  </si>
  <si>
    <t xml:space="preserve">      3225 Sitan inventar i autogume</t>
  </si>
  <si>
    <t xml:space="preserve">      3295 Pristojbe i naknade </t>
  </si>
  <si>
    <t xml:space="preserve">      3299 Ostali nespomenuti rashodi </t>
  </si>
  <si>
    <t xml:space="preserve">      4241 Knjige</t>
  </si>
  <si>
    <t xml:space="preserve">      4312 Pohranjene knjige, umjetnička djela i slične vrijednosti</t>
  </si>
  <si>
    <t xml:space="preserve">      4511 Dodatna ulaganja u građevinskim objektima </t>
  </si>
  <si>
    <t xml:space="preserve">      4212 Poslovni objekti</t>
  </si>
  <si>
    <t xml:space="preserve">      3233 Usluge promidžbe i informiranja</t>
  </si>
  <si>
    <t xml:space="preserve">      3227 Službena, radna i zaštitna odjeća</t>
  </si>
  <si>
    <t xml:space="preserve">      3238 Računalne usluge </t>
  </si>
  <si>
    <t xml:space="preserve">      3294 Članarine i norme</t>
  </si>
  <si>
    <t xml:space="preserve">      3241 Naknade troškova osobama izvan radnog odnosa</t>
  </si>
  <si>
    <t>055 MINISTARSTVO KULTURE</t>
  </si>
  <si>
    <t>05535 ARHIVI</t>
  </si>
  <si>
    <t>3902 ARHIVSKA DJELATNOST</t>
  </si>
  <si>
    <t>A56502801 ARHIVI PROGRAMI ARHIVSKE DJELATNOSTI</t>
  </si>
  <si>
    <t>A78300001 ARHIVI ADMINISTRACIJA I UPRAVLJANJE</t>
  </si>
  <si>
    <t>A78300101 ARHIVI ARMINISTRACIJA I UPRAVLJANJE-OSTALI IZVORI</t>
  </si>
  <si>
    <t xml:space="preserve">      4227 Uređaji, strojevi i oprema za ostale namjene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</si>
</sst>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n_-;\-* #,##0.00\ _k_n_-;_-* &quot;-&quot;??\ _k_n_-;_-@_-"/>
    <numFmt numFmtId="164" formatCode="#,##0.00_ ;[Red]\-#,##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5117038483843"/>
        <bgColor auto="1"/>
      </patternFill>
    </fill>
    <fill>
      <patternFill patternType="solid">
        <fgColor theme="5" tint="0.79995117038483843"/>
        <bgColor auto="1"/>
      </patternFill>
    </fill>
    <fill>
      <patternFill patternType="solid">
        <fgColor theme="6" tint="0.79995117038483843"/>
        <bgColor auto="1"/>
      </patternFill>
    </fill>
    <fill>
      <patternFill patternType="solid">
        <fgColor theme="7" tint="0.79995117038483843"/>
        <bgColor auto="1"/>
      </patternFill>
    </fill>
    <fill>
      <patternFill patternType="solid">
        <fgColor theme="8" tint="0.79995117038483843"/>
        <bgColor auto="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9" fontId="9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4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10" fontId="5" fillId="2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horizontal="right" vertical="center"/>
    </xf>
    <xf numFmtId="10" fontId="1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" fillId="0" borderId="0" xfId="0" quotePrefix="1" applyFont="1"/>
    <xf numFmtId="0" fontId="13" fillId="3" borderId="2" xfId="0" applyFont="1" applyFill="1" applyBorder="1" applyAlignment="1">
      <alignment horizontal="left" vertical="center"/>
    </xf>
    <xf numFmtId="164" fontId="13" fillId="3" borderId="2" xfId="0" applyNumberFormat="1" applyFont="1" applyFill="1" applyBorder="1" applyAlignment="1">
      <alignment horizontal="right" vertical="center"/>
    </xf>
    <xf numFmtId="10" fontId="13" fillId="3" borderId="2" xfId="0" applyNumberFormat="1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left" vertical="center"/>
    </xf>
    <xf numFmtId="164" fontId="14" fillId="4" borderId="3" xfId="0" applyNumberFormat="1" applyFont="1" applyFill="1" applyBorder="1" applyAlignment="1">
      <alignment horizontal="right" vertical="center"/>
    </xf>
    <xf numFmtId="10" fontId="14" fillId="4" borderId="3" xfId="0" applyNumberFormat="1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left" vertical="center"/>
    </xf>
    <xf numFmtId="164" fontId="9" fillId="5" borderId="3" xfId="0" applyNumberFormat="1" applyFont="1" applyFill="1" applyBorder="1" applyAlignment="1">
      <alignment horizontal="right" vertical="center"/>
    </xf>
    <xf numFmtId="10" fontId="9" fillId="5" borderId="3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164" fontId="11" fillId="0" borderId="3" xfId="0" applyNumberFormat="1" applyFont="1" applyBorder="1" applyAlignment="1">
      <alignment horizontal="right" vertical="center"/>
    </xf>
    <xf numFmtId="10" fontId="11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vertical="center"/>
    </xf>
    <xf numFmtId="10" fontId="5" fillId="2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164" fontId="11" fillId="0" borderId="5" xfId="0" applyNumberFormat="1" applyFont="1" applyBorder="1" applyAlignment="1">
      <alignment horizontal="right" vertical="center"/>
    </xf>
    <xf numFmtId="0" fontId="13" fillId="0" borderId="5" xfId="0" applyFont="1" applyBorder="1" applyAlignment="1">
      <alignment vertical="center"/>
    </xf>
    <xf numFmtId="0" fontId="16" fillId="0" borderId="6" xfId="0" applyFont="1" applyBorder="1" applyAlignment="1">
      <alignment vertical="center"/>
    </xf>
    <xf numFmtId="164" fontId="16" fillId="0" borderId="7" xfId="0" applyNumberFormat="1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10" fontId="16" fillId="0" borderId="0" xfId="0" applyNumberFormat="1" applyFont="1" applyAlignment="1">
      <alignment horizontal="center" vertical="center"/>
    </xf>
    <xf numFmtId="0" fontId="8" fillId="6" borderId="3" xfId="0" applyFont="1" applyFill="1" applyBorder="1" applyAlignment="1">
      <alignment horizontal="left" vertical="center"/>
    </xf>
    <xf numFmtId="164" fontId="8" fillId="6" borderId="3" xfId="0" applyNumberFormat="1" applyFont="1" applyFill="1" applyBorder="1" applyAlignment="1">
      <alignment horizontal="right" vertical="center"/>
    </xf>
    <xf numFmtId="10" fontId="8" fillId="6" borderId="3" xfId="0" applyNumberFormat="1" applyFont="1" applyFill="1" applyBorder="1" applyAlignment="1">
      <alignment horizontal="center" vertical="center"/>
    </xf>
    <xf numFmtId="0" fontId="17" fillId="7" borderId="3" xfId="0" applyFont="1" applyFill="1" applyBorder="1" applyAlignment="1">
      <alignment horizontal="left" vertical="center"/>
    </xf>
    <xf numFmtId="164" fontId="17" fillId="7" borderId="3" xfId="0" applyNumberFormat="1" applyFont="1" applyFill="1" applyBorder="1" applyAlignment="1">
      <alignment horizontal="right" vertical="center"/>
    </xf>
    <xf numFmtId="10" fontId="17" fillId="7" borderId="3" xfId="0" applyNumberFormat="1" applyFont="1" applyFill="1" applyBorder="1" applyAlignment="1">
      <alignment horizontal="center" vertical="center"/>
    </xf>
    <xf numFmtId="0" fontId="11" fillId="8" borderId="3" xfId="0" applyFont="1" applyFill="1" applyBorder="1" applyAlignment="1">
      <alignment horizontal="left" vertical="center"/>
    </xf>
    <xf numFmtId="164" fontId="11" fillId="8" borderId="3" xfId="0" applyNumberFormat="1" applyFont="1" applyFill="1" applyBorder="1" applyAlignment="1">
      <alignment horizontal="right" vertical="center"/>
    </xf>
    <xf numFmtId="10" fontId="11" fillId="8" borderId="3" xfId="0" applyNumberFormat="1" applyFont="1" applyFill="1" applyBorder="1" applyAlignment="1">
      <alignment horizontal="center" vertical="center"/>
    </xf>
    <xf numFmtId="164" fontId="16" fillId="0" borderId="0" xfId="1" applyNumberFormat="1" applyFont="1" applyAlignment="1">
      <alignment horizontal="right" vertical="center"/>
    </xf>
    <xf numFmtId="164" fontId="11" fillId="8" borderId="3" xfId="0" applyNumberFormat="1" applyFont="1" applyFill="1" applyBorder="1" applyAlignment="1">
      <alignment vertical="center"/>
    </xf>
    <xf numFmtId="164" fontId="11" fillId="0" borderId="3" xfId="0" applyNumberFormat="1" applyFont="1" applyBorder="1" applyAlignment="1">
      <alignment vertical="center"/>
    </xf>
    <xf numFmtId="164" fontId="16" fillId="0" borderId="0" xfId="0" applyNumberFormat="1" applyFont="1" applyAlignment="1">
      <alignment horizontal="right" vertical="center"/>
    </xf>
    <xf numFmtId="164" fontId="5" fillId="2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zoomScaleNormal="100" workbookViewId="0">
      <pane ySplit="7" topLeftCell="A8" activePane="bottomLeft" state="frozen"/>
      <selection pane="bottomLeft" activeCell="A23" sqref="A23"/>
    </sheetView>
  </sheetViews>
  <sheetFormatPr defaultColWidth="9.140625" defaultRowHeight="15" x14ac:dyDescent="0.25"/>
  <cols>
    <col min="1" max="1" width="74" style="1" customWidth="1"/>
    <col min="2" max="4" width="19.7109375" style="1" customWidth="1"/>
    <col min="5" max="6" width="15" style="1" customWidth="1"/>
  </cols>
  <sheetData>
    <row r="1" spans="1:6" s="2" customFormat="1" ht="30" customHeight="1" x14ac:dyDescent="0.2">
      <c r="A1" s="3" t="s">
        <v>0</v>
      </c>
      <c r="B1" s="4"/>
      <c r="C1" s="4"/>
      <c r="D1" s="4"/>
      <c r="E1" s="4"/>
      <c r="F1" s="4"/>
    </row>
    <row r="2" spans="1:6" s="5" customFormat="1" ht="30" customHeight="1" x14ac:dyDescent="0.25">
      <c r="A2" s="61" t="s">
        <v>1</v>
      </c>
      <c r="B2" s="61"/>
      <c r="C2" s="61"/>
      <c r="D2" s="61"/>
      <c r="E2" s="61"/>
      <c r="F2" s="61"/>
    </row>
    <row r="3" spans="1:6" s="5" customFormat="1" ht="30" customHeight="1" x14ac:dyDescent="0.25">
      <c r="A3" s="62" t="s">
        <v>2</v>
      </c>
      <c r="B3" s="62"/>
      <c r="C3" s="62"/>
      <c r="D3" s="62"/>
      <c r="E3" s="62"/>
      <c r="F3" s="62"/>
    </row>
    <row r="4" spans="1:6" s="6" customFormat="1" ht="24.95" customHeight="1" x14ac:dyDescent="0.3">
      <c r="A4" s="62" t="s">
        <v>3</v>
      </c>
      <c r="B4" s="62"/>
      <c r="C4" s="62"/>
      <c r="D4" s="62"/>
      <c r="E4" s="62"/>
      <c r="F4" s="62"/>
    </row>
    <row r="5" spans="1:6" s="7" customFormat="1" ht="24.95" customHeight="1" x14ac:dyDescent="0.25">
      <c r="A5" s="8" t="s">
        <v>4</v>
      </c>
      <c r="B5" s="9"/>
      <c r="C5" s="9"/>
      <c r="D5" s="9"/>
      <c r="E5" s="9"/>
      <c r="F5" s="9"/>
    </row>
    <row r="6" spans="1:6" ht="57.6" customHeight="1" x14ac:dyDescent="0.25">
      <c r="A6" s="10" t="s">
        <v>5</v>
      </c>
      <c r="B6" s="10" t="s">
        <v>6</v>
      </c>
      <c r="C6" s="10" t="s">
        <v>7</v>
      </c>
      <c r="D6" s="10" t="s">
        <v>8</v>
      </c>
      <c r="E6" s="10" t="s">
        <v>9</v>
      </c>
      <c r="F6" s="10" t="s">
        <v>10</v>
      </c>
    </row>
    <row r="7" spans="1:6" s="11" customFormat="1" ht="15.95" customHeight="1" x14ac:dyDescent="0.25">
      <c r="A7" s="12" t="s">
        <v>11</v>
      </c>
      <c r="B7" s="12">
        <f>COLUMN()</f>
        <v>2</v>
      </c>
      <c r="C7" s="12">
        <f>COLUMN()</f>
        <v>3</v>
      </c>
      <c r="D7" s="12">
        <f>COLUMN()</f>
        <v>4</v>
      </c>
      <c r="E7" s="12" t="e">
        <f ca="1">_xlfn.CONCAT(TEXT(COLUMN(),"@")," (",TEXT(D7,"@")," / ",TEXT(B7,"@"),")")</f>
        <v>#NAME?</v>
      </c>
      <c r="F7" s="12" t="e">
        <f ca="1">_xlfn.CONCAT(TEXT(COLUMN(),"@")," (",TEXT(D7,"@")," / ",TEXT(C7,"@"),")")</f>
        <v>#NAME?</v>
      </c>
    </row>
    <row r="8" spans="1:6" s="11" customFormat="1" ht="24.95" customHeight="1" x14ac:dyDescent="0.25">
      <c r="A8" s="13" t="s">
        <v>12</v>
      </c>
      <c r="B8" s="14">
        <v>236764.88</v>
      </c>
      <c r="C8" s="14">
        <v>596203.61</v>
      </c>
      <c r="D8" s="14">
        <v>1263935.8500000001</v>
      </c>
      <c r="E8" s="15">
        <f t="shared" ref="E8:E14" si="0">IF(B8&lt;&gt;0,D8/B8,"-")</f>
        <v>5.3383586704244319</v>
      </c>
      <c r="F8" s="15">
        <f>IF(C8&lt;&gt;0,D8/C8,"-")</f>
        <v>2.1199734936190677</v>
      </c>
    </row>
    <row r="9" spans="1:6" s="11" customFormat="1" ht="24.95" customHeight="1" x14ac:dyDescent="0.25">
      <c r="A9" s="13" t="s">
        <v>13</v>
      </c>
      <c r="B9" s="14">
        <v>91.95</v>
      </c>
      <c r="C9" s="14">
        <v>0</v>
      </c>
      <c r="D9" s="14">
        <v>0</v>
      </c>
      <c r="E9" s="15">
        <f t="shared" si="0"/>
        <v>0</v>
      </c>
      <c r="F9" s="15" t="str">
        <f>IF(C9&lt;&gt;0,D9/C9,"-")</f>
        <v>-</v>
      </c>
    </row>
    <row r="10" spans="1:6" s="16" customFormat="1" ht="30" customHeight="1" x14ac:dyDescent="0.25">
      <c r="A10" s="17" t="s">
        <v>14</v>
      </c>
      <c r="B10" s="18">
        <f>B8+B9</f>
        <v>236856.83000000002</v>
      </c>
      <c r="C10" s="18">
        <f>C8+C9</f>
        <v>596203.61</v>
      </c>
      <c r="D10" s="18">
        <f>D8+D9</f>
        <v>1263935.8500000001</v>
      </c>
      <c r="E10" s="19">
        <f t="shared" si="0"/>
        <v>5.3362862704866902</v>
      </c>
      <c r="F10" s="19" t="str">
        <f>IF(C9&lt;&gt;0,D9/C9,"-")</f>
        <v>-</v>
      </c>
    </row>
    <row r="11" spans="1:6" s="11" customFormat="1" ht="24.95" customHeight="1" x14ac:dyDescent="0.25">
      <c r="A11" s="13" t="s">
        <v>15</v>
      </c>
      <c r="B11" s="14">
        <v>237586.38</v>
      </c>
      <c r="C11" s="14">
        <v>576060.61</v>
      </c>
      <c r="D11" s="14">
        <v>338363.36</v>
      </c>
      <c r="E11" s="15">
        <f t="shared" si="0"/>
        <v>1.4241698535075957</v>
      </c>
      <c r="F11" s="15">
        <f>IF(C11&lt;&gt;0,D11/C11,"-")</f>
        <v>0.58737458199059989</v>
      </c>
    </row>
    <row r="12" spans="1:6" s="11" customFormat="1" ht="24.95" customHeight="1" x14ac:dyDescent="0.25">
      <c r="A12" s="13" t="s">
        <v>16</v>
      </c>
      <c r="B12" s="14">
        <v>9808.61</v>
      </c>
      <c r="C12" s="14">
        <v>20143</v>
      </c>
      <c r="D12" s="14">
        <v>959963.13</v>
      </c>
      <c r="E12" s="15">
        <f t="shared" si="0"/>
        <v>97.869436138249966</v>
      </c>
      <c r="F12" s="15">
        <f>IF(C12&lt;&gt;0,D12/C12,"-")</f>
        <v>47.65740604676563</v>
      </c>
    </row>
    <row r="13" spans="1:6" ht="30" customHeight="1" x14ac:dyDescent="0.25">
      <c r="A13" s="17" t="s">
        <v>17</v>
      </c>
      <c r="B13" s="18">
        <f>B11+B12</f>
        <v>247394.99</v>
      </c>
      <c r="C13" s="18">
        <f>C11+C12</f>
        <v>596203.61</v>
      </c>
      <c r="D13" s="18">
        <f>D11+D12</f>
        <v>1298326.49</v>
      </c>
      <c r="E13" s="19">
        <f t="shared" si="0"/>
        <v>5.2479902280963735</v>
      </c>
      <c r="F13" s="19">
        <f>IF(C13&lt;&gt;0,D13/C13,"-")</f>
        <v>2.1776562037254354</v>
      </c>
    </row>
    <row r="14" spans="1:6" ht="30" customHeight="1" x14ac:dyDescent="0.25">
      <c r="A14" s="17" t="s">
        <v>18</v>
      </c>
      <c r="B14" s="18">
        <f>B8+B9-B11-B12</f>
        <v>-10538.159999999989</v>
      </c>
      <c r="C14" s="18">
        <f>C8+C9-C11-C12</f>
        <v>0</v>
      </c>
      <c r="D14" s="18">
        <f>D8+D9-D11-D12</f>
        <v>-34390.639999999898</v>
      </c>
      <c r="E14" s="19">
        <f t="shared" si="0"/>
        <v>3.2634387786862158</v>
      </c>
      <c r="F14" s="19" t="str">
        <f>IF(C14&lt;&gt;0,D14/C14,"-")</f>
        <v>-</v>
      </c>
    </row>
    <row r="15" spans="1:6" x14ac:dyDescent="0.25">
      <c r="A15" s="20"/>
      <c r="B15" s="21"/>
      <c r="C15" s="21"/>
      <c r="D15" s="21"/>
      <c r="E15" s="22"/>
      <c r="F15" s="22"/>
    </row>
    <row r="16" spans="1:6" x14ac:dyDescent="0.25">
      <c r="A16" s="20"/>
      <c r="B16" s="21"/>
      <c r="C16" s="21"/>
      <c r="D16" s="21"/>
      <c r="E16" s="22"/>
      <c r="F16" s="22"/>
    </row>
    <row r="17" spans="1:6" s="7" customFormat="1" ht="21.75" customHeight="1" x14ac:dyDescent="0.2">
      <c r="A17" s="23" t="s">
        <v>19</v>
      </c>
      <c r="B17" s="9"/>
      <c r="C17" s="9"/>
      <c r="D17" s="9"/>
      <c r="E17" s="9"/>
      <c r="F17" s="9"/>
    </row>
    <row r="18" spans="1:6" ht="57.6" customHeight="1" x14ac:dyDescent="0.25">
      <c r="A18" s="10" t="s">
        <v>5</v>
      </c>
      <c r="B18" s="10" t="str">
        <f>B6</f>
        <v>Ostvarenje /
Izvršenje
01.-06.2024.</v>
      </c>
      <c r="C18" s="10" t="str">
        <f>C6</f>
        <v>Izvorni plan
2025.</v>
      </c>
      <c r="D18" s="10" t="str">
        <f>D6</f>
        <v>Ostvarenje /
Izvršenje
01.-06.2025.</v>
      </c>
      <c r="E18" s="10" t="str">
        <f>E6</f>
        <v>Indeks
izvršenja
01.-06.2024.</v>
      </c>
      <c r="F18" s="10" t="str">
        <f>F6</f>
        <v>Indeks
izvršenja
01.-06.2025.</v>
      </c>
    </row>
    <row r="19" spans="1:6" s="11" customFormat="1" ht="15.95" customHeight="1" x14ac:dyDescent="0.25">
      <c r="A19" s="12" t="s">
        <v>11</v>
      </c>
      <c r="B19" s="12">
        <f>COLUMN()</f>
        <v>2</v>
      </c>
      <c r="C19" s="12">
        <f>COLUMN()</f>
        <v>3</v>
      </c>
      <c r="D19" s="12">
        <f>COLUMN()</f>
        <v>4</v>
      </c>
      <c r="E19" s="12" t="e">
        <f ca="1">_xlfn.CONCAT(TEXT(COLUMN(),"@")," (",TEXT(D19,"@")," / ",TEXT(B19,"@"),")")</f>
        <v>#NAME?</v>
      </c>
      <c r="F19" s="12" t="e">
        <f ca="1">_xlfn.CONCAT(TEXT(COLUMN(),"@")," (",TEXT(D19,"@")," / ",TEXT(C19,"@"),")")</f>
        <v>#NAME?</v>
      </c>
    </row>
    <row r="20" spans="1:6" s="11" customFormat="1" ht="24.95" customHeight="1" x14ac:dyDescent="0.25">
      <c r="A20" s="13" t="s">
        <v>20</v>
      </c>
      <c r="B20" s="14">
        <v>0</v>
      </c>
      <c r="C20" s="14">
        <v>0</v>
      </c>
      <c r="D20" s="14">
        <v>0</v>
      </c>
      <c r="E20" s="15" t="str">
        <f t="shared" ref="E20:E26" si="1">IF(B20&lt;&gt;0,D20/B20,"-")</f>
        <v>-</v>
      </c>
      <c r="F20" s="15" t="str">
        <f t="shared" ref="F20:F26" si="2">IF(C20&lt;&gt;0,D20/C20,"-")</f>
        <v>-</v>
      </c>
    </row>
    <row r="21" spans="1:6" s="11" customFormat="1" ht="24.95" customHeight="1" x14ac:dyDescent="0.25">
      <c r="A21" s="13" t="s">
        <v>21</v>
      </c>
      <c r="B21" s="14">
        <v>0</v>
      </c>
      <c r="C21" s="14">
        <v>0</v>
      </c>
      <c r="D21" s="14">
        <v>0</v>
      </c>
      <c r="E21" s="15" t="str">
        <f t="shared" si="1"/>
        <v>-</v>
      </c>
      <c r="F21" s="15" t="str">
        <f t="shared" si="2"/>
        <v>-</v>
      </c>
    </row>
    <row r="22" spans="1:6" s="11" customFormat="1" ht="30" customHeight="1" x14ac:dyDescent="0.25">
      <c r="A22" s="17" t="s">
        <v>22</v>
      </c>
      <c r="B22" s="18">
        <f>B20-B21</f>
        <v>0</v>
      </c>
      <c r="C22" s="18">
        <f>C20-C21</f>
        <v>0</v>
      </c>
      <c r="D22" s="18">
        <f>D20-D21</f>
        <v>0</v>
      </c>
      <c r="E22" s="19" t="str">
        <f t="shared" si="1"/>
        <v>-</v>
      </c>
      <c r="F22" s="19" t="str">
        <f t="shared" si="2"/>
        <v>-</v>
      </c>
    </row>
    <row r="23" spans="1:6" s="11" customFormat="1" ht="24.95" customHeight="1" x14ac:dyDescent="0.25">
      <c r="A23" s="13" t="s">
        <v>23</v>
      </c>
      <c r="B23" s="14">
        <v>39516.42</v>
      </c>
      <c r="C23" s="14">
        <v>16433.009999999998</v>
      </c>
      <c r="D23" s="14">
        <v>24522.15</v>
      </c>
      <c r="E23" s="15">
        <f t="shared" si="1"/>
        <v>0.62055596129406465</v>
      </c>
      <c r="F23" s="15">
        <f t="shared" si="2"/>
        <v>1.4922494418247176</v>
      </c>
    </row>
    <row r="24" spans="1:6" s="11" customFormat="1" ht="24.95" customHeight="1" x14ac:dyDescent="0.25">
      <c r="A24" s="13" t="s">
        <v>24</v>
      </c>
      <c r="B24" s="14">
        <v>0</v>
      </c>
      <c r="C24" s="14">
        <v>16433.009999999998</v>
      </c>
      <c r="D24" s="14">
        <v>0</v>
      </c>
      <c r="E24" s="15" t="str">
        <f t="shared" si="1"/>
        <v>-</v>
      </c>
      <c r="F24" s="15">
        <f t="shared" si="2"/>
        <v>0</v>
      </c>
    </row>
    <row r="25" spans="1:6" ht="30" customHeight="1" x14ac:dyDescent="0.25">
      <c r="A25" s="17" t="s">
        <v>25</v>
      </c>
      <c r="B25" s="18">
        <f>B20-B21+B23-B24</f>
        <v>39516.42</v>
      </c>
      <c r="C25" s="18">
        <f>C20-C21+C23-C24</f>
        <v>0</v>
      </c>
      <c r="D25" s="18">
        <f>D20-D21+D23-D24</f>
        <v>24522.15</v>
      </c>
      <c r="E25" s="19">
        <f t="shared" si="1"/>
        <v>0.62055596129406465</v>
      </c>
      <c r="F25" s="19" t="str">
        <f t="shared" si="2"/>
        <v>-</v>
      </c>
    </row>
    <row r="26" spans="1:6" ht="30" customHeight="1" x14ac:dyDescent="0.25">
      <c r="A26" s="17" t="s">
        <v>26</v>
      </c>
      <c r="B26" s="18">
        <f>B14+B25</f>
        <v>28978.260000000009</v>
      </c>
      <c r="C26" s="18">
        <f>C14+C25</f>
        <v>0</v>
      </c>
      <c r="D26" s="18">
        <f>D14+D25</f>
        <v>-9868.4899999998961</v>
      </c>
      <c r="E26" s="19">
        <f t="shared" si="1"/>
        <v>-0.34054805222949525</v>
      </c>
      <c r="F26" s="19" t="str">
        <f t="shared" si="2"/>
        <v>-</v>
      </c>
    </row>
    <row r="27" spans="1:6" x14ac:dyDescent="0.25">
      <c r="A27" s="11"/>
      <c r="B27" s="11"/>
      <c r="C27" s="11"/>
      <c r="D27" s="11"/>
      <c r="E27" s="11"/>
      <c r="F27" s="11"/>
    </row>
    <row r="28" spans="1:6" x14ac:dyDescent="0.25">
      <c r="A28" s="11"/>
      <c r="B28" s="11"/>
      <c r="C28" s="11"/>
      <c r="D28" s="11"/>
      <c r="E28" s="11"/>
      <c r="F28" s="11"/>
    </row>
    <row r="29" spans="1:6" x14ac:dyDescent="0.25">
      <c r="C29" s="24"/>
    </row>
  </sheetData>
  <mergeCells count="3">
    <mergeCell ref="A2:F2"/>
    <mergeCell ref="A4:F4"/>
    <mergeCell ref="A3:F3"/>
  </mergeCells>
  <pageMargins left="0.39370078740157499" right="0.39370078740157499" top="0.39370078740157499" bottom="0.39370078740157499" header="0.23622047244094499" footer="0.23622047244094499"/>
  <pageSetup paperSize="9" scale="58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7"/>
  <sheetViews>
    <sheetView zoomScaleNormal="100" workbookViewId="0">
      <pane ySplit="6" topLeftCell="A7" activePane="bottomLeft" state="frozen"/>
      <selection pane="bottomLeft" activeCell="C11" sqref="C11"/>
    </sheetView>
  </sheetViews>
  <sheetFormatPr defaultColWidth="9.140625" defaultRowHeight="15" x14ac:dyDescent="0.25"/>
  <cols>
    <col min="1" max="1" width="73.7109375" style="1" customWidth="1"/>
    <col min="2" max="2" width="29.710937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62" t="s">
        <v>2</v>
      </c>
      <c r="B1" s="62"/>
      <c r="C1" s="62"/>
      <c r="D1" s="62"/>
      <c r="E1" s="62"/>
      <c r="F1" s="62"/>
    </row>
    <row r="2" spans="1:6" s="5" customFormat="1" ht="30" customHeight="1" x14ac:dyDescent="0.25">
      <c r="A2" s="62" t="s">
        <v>27</v>
      </c>
      <c r="B2" s="62"/>
      <c r="C2" s="62"/>
      <c r="D2" s="62"/>
      <c r="E2" s="62"/>
      <c r="F2" s="62"/>
    </row>
    <row r="3" spans="1:6" s="6" customFormat="1" ht="24.95" customHeight="1" x14ac:dyDescent="0.3">
      <c r="A3" s="62" t="s">
        <v>28</v>
      </c>
      <c r="B3" s="62"/>
      <c r="C3" s="62"/>
      <c r="D3" s="62"/>
      <c r="E3" s="62"/>
      <c r="F3" s="62"/>
    </row>
    <row r="4" spans="1:6" s="7" customFormat="1" ht="24.95" customHeight="1" x14ac:dyDescent="0.25">
      <c r="A4" s="8" t="s">
        <v>29</v>
      </c>
      <c r="B4" s="9"/>
      <c r="C4" s="9"/>
      <c r="D4" s="9"/>
      <c r="E4" s="9"/>
      <c r="F4" s="9"/>
    </row>
    <row r="5" spans="1:6" ht="57.6" customHeight="1" x14ac:dyDescent="0.25">
      <c r="A5" s="10" t="s">
        <v>30</v>
      </c>
      <c r="B5" s="10" t="s">
        <v>31</v>
      </c>
      <c r="C5" s="10" t="s">
        <v>7</v>
      </c>
      <c r="D5" s="10" t="s">
        <v>32</v>
      </c>
      <c r="E5" s="10" t="s">
        <v>33</v>
      </c>
      <c r="F5" s="10" t="s">
        <v>34</v>
      </c>
    </row>
    <row r="6" spans="1:6" s="11" customFormat="1" ht="15.95" customHeight="1" x14ac:dyDescent="0.25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e">
        <f ca="1">_xlfn.CONCAT(TEXT(COLUMN(),"@")," (",TEXT(D6,"@")," / ",TEXT(B6,"@"),")")</f>
        <v>#NAME?</v>
      </c>
      <c r="F6" s="12" t="e">
        <f ca="1">_xlfn.CONCAT(TEXT(COLUMN(),"@")," (",TEXT(D6,"@")," / ",TEXT(C6,"@"),")")</f>
        <v>#NAME?</v>
      </c>
    </row>
    <row r="7" spans="1:6" x14ac:dyDescent="0.25">
      <c r="A7" s="25" t="s">
        <v>12</v>
      </c>
      <c r="B7" s="26">
        <f>SUBTOTAL(9,B10:B26)</f>
        <v>236764.88</v>
      </c>
      <c r="C7" s="26">
        <f>SUBTOTAL(9,C10:C26)</f>
        <v>596203.61</v>
      </c>
      <c r="D7" s="26">
        <f>SUBTOTAL(9,D10:D26)</f>
        <v>1263935.8499999999</v>
      </c>
      <c r="E7" s="27">
        <f>IF(B7&lt;&gt;0,D7/B7,"-")</f>
        <v>5.3383586704244301</v>
      </c>
      <c r="F7" s="27">
        <f t="shared" ref="F7:F25" si="0">IF(C7&lt;&gt;0,D7/C7,"-")</f>
        <v>2.1199734936190673</v>
      </c>
    </row>
    <row r="8" spans="1:6" x14ac:dyDescent="0.25">
      <c r="A8" s="28" t="s">
        <v>35</v>
      </c>
      <c r="B8" s="29">
        <f>SUBTOTAL(9,B10:B10)</f>
        <v>0</v>
      </c>
      <c r="C8" s="29">
        <f>SUBTOTAL(9,C10:C10)</f>
        <v>0</v>
      </c>
      <c r="D8" s="29">
        <f>SUBTOTAL(9,D10:D10)</f>
        <v>0</v>
      </c>
      <c r="E8" s="30" t="str">
        <f t="shared" ref="E8:E26" si="1">IF(B8&lt;&gt;0,D8/B8,"-")</f>
        <v>-</v>
      </c>
      <c r="F8" s="30" t="str">
        <f t="shared" si="0"/>
        <v>-</v>
      </c>
    </row>
    <row r="9" spans="1:6" x14ac:dyDescent="0.25">
      <c r="A9" s="31" t="s">
        <v>36</v>
      </c>
      <c r="B9" s="32">
        <f>SUBTOTAL(9,B10:B10)</f>
        <v>0</v>
      </c>
      <c r="C9" s="32">
        <f>SUBTOTAL(9,C10:C10)</f>
        <v>0</v>
      </c>
      <c r="D9" s="32">
        <f t="shared" ref="D9" si="2">SUBTOTAL(9,D10:D10)</f>
        <v>0</v>
      </c>
      <c r="E9" s="33" t="str">
        <f t="shared" si="1"/>
        <v>-</v>
      </c>
      <c r="F9" s="33" t="str">
        <f t="shared" si="0"/>
        <v>-</v>
      </c>
    </row>
    <row r="10" spans="1:6" x14ac:dyDescent="0.25">
      <c r="A10" s="34" t="s">
        <v>37</v>
      </c>
      <c r="B10" s="35">
        <v>0</v>
      </c>
      <c r="C10" s="35">
        <v>0</v>
      </c>
      <c r="D10" s="35">
        <v>0</v>
      </c>
      <c r="E10" s="36" t="str">
        <f t="shared" si="1"/>
        <v>-</v>
      </c>
      <c r="F10" s="36" t="str">
        <f t="shared" si="0"/>
        <v>-</v>
      </c>
    </row>
    <row r="11" spans="1:6" x14ac:dyDescent="0.25">
      <c r="A11" s="28" t="s">
        <v>38</v>
      </c>
      <c r="B11" s="29">
        <f>SUBTOTAL(9,B12:B19)</f>
        <v>8403.61</v>
      </c>
      <c r="C11" s="29">
        <f>SUBTOTAL(9,C12:C19)</f>
        <v>663.61</v>
      </c>
      <c r="D11" s="29">
        <f>SUBTOTAL(9,D12:D19)</f>
        <v>975605.44</v>
      </c>
      <c r="E11" s="30">
        <f t="shared" si="1"/>
        <v>116.09361215001647</v>
      </c>
      <c r="F11" s="30">
        <f t="shared" si="0"/>
        <v>1470.1487922122933</v>
      </c>
    </row>
    <row r="12" spans="1:6" ht="15" customHeight="1" x14ac:dyDescent="0.25">
      <c r="A12" s="31" t="s">
        <v>71</v>
      </c>
      <c r="B12" s="32">
        <f>SUBTOTAL(9,B13:B13)</f>
        <v>7740</v>
      </c>
      <c r="C12" s="32">
        <f>SUBTOTAL(9,C13:C13)</f>
        <v>0</v>
      </c>
      <c r="D12" s="32">
        <f>SUBTOTAL(9,D13:D13)</f>
        <v>0</v>
      </c>
      <c r="E12" s="33">
        <f>IF(B12&lt;&gt;0,D12/B12,"-")</f>
        <v>0</v>
      </c>
      <c r="F12" s="33" t="str">
        <f>IF(C12&lt;&gt;0,D12/C12,"-")</f>
        <v>-</v>
      </c>
    </row>
    <row r="13" spans="1:6" ht="15" customHeight="1" x14ac:dyDescent="0.25">
      <c r="A13" s="34" t="s">
        <v>72</v>
      </c>
      <c r="B13" s="35">
        <v>7740</v>
      </c>
      <c r="C13" s="35">
        <v>0</v>
      </c>
      <c r="D13" s="35">
        <v>0</v>
      </c>
      <c r="E13" s="36">
        <f>IF(B13&lt;&gt;0,D13/B13,"-")</f>
        <v>0</v>
      </c>
      <c r="F13" s="36" t="str">
        <f>IF(C13&lt;&gt;0,D13/C13,"-")</f>
        <v>-</v>
      </c>
    </row>
    <row r="14" spans="1:6" x14ac:dyDescent="0.25">
      <c r="A14" s="31" t="s">
        <v>39</v>
      </c>
      <c r="B14" s="32">
        <f>SUBTOTAL(9,B15:B15)</f>
        <v>663.61</v>
      </c>
      <c r="C14" s="32">
        <f>SUBTOTAL(9,C15:C15)</f>
        <v>663.61</v>
      </c>
      <c r="D14" s="32">
        <f>SUBTOTAL(9,D15:D15)</f>
        <v>0</v>
      </c>
      <c r="E14" s="33">
        <f t="shared" si="1"/>
        <v>0</v>
      </c>
      <c r="F14" s="33">
        <f t="shared" si="0"/>
        <v>0</v>
      </c>
    </row>
    <row r="15" spans="1:6" x14ac:dyDescent="0.25">
      <c r="A15" s="34" t="s">
        <v>40</v>
      </c>
      <c r="B15" s="35">
        <v>663.61</v>
      </c>
      <c r="C15" s="35">
        <v>663.61</v>
      </c>
      <c r="D15" s="35">
        <v>0</v>
      </c>
      <c r="E15" s="36">
        <f t="shared" si="1"/>
        <v>0</v>
      </c>
      <c r="F15" s="36">
        <f t="shared" si="0"/>
        <v>0</v>
      </c>
    </row>
    <row r="16" spans="1:6" x14ac:dyDescent="0.25">
      <c r="A16" s="31" t="s">
        <v>41</v>
      </c>
      <c r="B16" s="32">
        <f>SUBTOTAL(9,B17:B17)</f>
        <v>0</v>
      </c>
      <c r="C16" s="32">
        <f>SUBTOTAL(9,C17:C17)</f>
        <v>0</v>
      </c>
      <c r="D16" s="32">
        <f>SUBTOTAL(9,D17:D17)</f>
        <v>20844</v>
      </c>
      <c r="E16" s="33" t="str">
        <f t="shared" si="1"/>
        <v>-</v>
      </c>
      <c r="F16" s="33" t="str">
        <f>IF(C16&lt;&gt;0,D16/C16,"-")</f>
        <v>-</v>
      </c>
    </row>
    <row r="17" spans="1:6" x14ac:dyDescent="0.25">
      <c r="A17" s="34" t="s">
        <v>42</v>
      </c>
      <c r="B17" s="35">
        <v>0</v>
      </c>
      <c r="C17" s="35">
        <v>0</v>
      </c>
      <c r="D17" s="35">
        <v>20844</v>
      </c>
      <c r="E17" s="36" t="str">
        <f t="shared" si="1"/>
        <v>-</v>
      </c>
      <c r="F17" s="36" t="str">
        <f t="shared" si="0"/>
        <v>-</v>
      </c>
    </row>
    <row r="18" spans="1:6" x14ac:dyDescent="0.25">
      <c r="A18" s="31" t="s">
        <v>43</v>
      </c>
      <c r="B18" s="32">
        <f>SUBTOTAL(9,B19:B19)</f>
        <v>0</v>
      </c>
      <c r="C18" s="32">
        <f>SUBTOTAL(9,C19:C19)</f>
        <v>0</v>
      </c>
      <c r="D18" s="32">
        <f>SUBTOTAL(9,D19:D19)</f>
        <v>954761.44</v>
      </c>
      <c r="E18" s="33" t="str">
        <f t="shared" si="1"/>
        <v>-</v>
      </c>
      <c r="F18" s="33" t="str">
        <f t="shared" si="0"/>
        <v>-</v>
      </c>
    </row>
    <row r="19" spans="1:6" x14ac:dyDescent="0.25">
      <c r="A19" s="34" t="s">
        <v>44</v>
      </c>
      <c r="B19" s="35">
        <v>0</v>
      </c>
      <c r="C19" s="35">
        <v>0</v>
      </c>
      <c r="D19" s="35">
        <v>954761.44</v>
      </c>
      <c r="E19" s="36" t="str">
        <f t="shared" si="1"/>
        <v>-</v>
      </c>
      <c r="F19" s="36" t="str">
        <f t="shared" si="0"/>
        <v>-</v>
      </c>
    </row>
    <row r="20" spans="1:6" x14ac:dyDescent="0.25">
      <c r="A20" s="28" t="s">
        <v>45</v>
      </c>
      <c r="B20" s="29">
        <f>SUBTOTAL(9,B22:B22)</f>
        <v>12554.29</v>
      </c>
      <c r="C20" s="29">
        <f>SUBTOTAL(9,C21:C22)</f>
        <v>25659</v>
      </c>
      <c r="D20" s="29">
        <f>SUBTOTAL(9,D22:D22)</f>
        <v>9265.48</v>
      </c>
      <c r="E20" s="30">
        <f t="shared" si="1"/>
        <v>0.73803297518218858</v>
      </c>
      <c r="F20" s="30">
        <f t="shared" si="0"/>
        <v>0.36110058848747029</v>
      </c>
    </row>
    <row r="21" spans="1:6" x14ac:dyDescent="0.25">
      <c r="A21" s="31" t="s">
        <v>46</v>
      </c>
      <c r="B21" s="32">
        <f>SUBTOTAL(9,B22:B22)</f>
        <v>12554.29</v>
      </c>
      <c r="C21" s="32">
        <f>SUBTOTAL(9,C22:C22)</f>
        <v>25659</v>
      </c>
      <c r="D21" s="32">
        <f>SUBTOTAL(9,D22:D22)</f>
        <v>9265.48</v>
      </c>
      <c r="E21" s="33">
        <f t="shared" si="1"/>
        <v>0.73803297518218858</v>
      </c>
      <c r="F21" s="33">
        <f t="shared" si="0"/>
        <v>0.36110058848747029</v>
      </c>
    </row>
    <row r="22" spans="1:6" x14ac:dyDescent="0.25">
      <c r="A22" s="34" t="s">
        <v>47</v>
      </c>
      <c r="B22" s="35">
        <v>12554.29</v>
      </c>
      <c r="C22" s="35">
        <v>25659</v>
      </c>
      <c r="D22" s="35">
        <v>9265.48</v>
      </c>
      <c r="E22" s="36">
        <f t="shared" si="1"/>
        <v>0.73803297518218858</v>
      </c>
      <c r="F22" s="36">
        <f t="shared" si="0"/>
        <v>0.36110058848747029</v>
      </c>
    </row>
    <row r="23" spans="1:6" x14ac:dyDescent="0.25">
      <c r="A23" s="28" t="s">
        <v>48</v>
      </c>
      <c r="B23" s="29">
        <f>SUBTOTAL(9,B25:B26)</f>
        <v>215806.98</v>
      </c>
      <c r="C23" s="29">
        <f>SUBTOTAL(9,C24:C27)</f>
        <v>569881</v>
      </c>
      <c r="D23" s="29">
        <f>SUBTOTAL(9,D25:D26)</f>
        <v>279064.93</v>
      </c>
      <c r="E23" s="30">
        <f t="shared" si="1"/>
        <v>1.2931228174362108</v>
      </c>
      <c r="F23" s="30">
        <f t="shared" si="0"/>
        <v>0.48968982998204885</v>
      </c>
    </row>
    <row r="24" spans="1:6" x14ac:dyDescent="0.25">
      <c r="A24" s="31" t="s">
        <v>49</v>
      </c>
      <c r="B24" s="32">
        <f>SUBTOTAL(9,B25:B26)</f>
        <v>215806.98</v>
      </c>
      <c r="C24" s="32">
        <f>SUBTOTAL(9,C25:C27)</f>
        <v>569881</v>
      </c>
      <c r="D24" s="32">
        <f>SUBTOTAL(9,D25:D26)</f>
        <v>279064.93</v>
      </c>
      <c r="E24" s="33">
        <f>IF(B24&lt;&gt;0,D24/B24,"-")</f>
        <v>1.2931228174362108</v>
      </c>
      <c r="F24" s="33">
        <f t="shared" si="0"/>
        <v>0.48968982998204885</v>
      </c>
    </row>
    <row r="25" spans="1:6" x14ac:dyDescent="0.25">
      <c r="A25" s="34" t="s">
        <v>50</v>
      </c>
      <c r="B25" s="35">
        <v>214247.5</v>
      </c>
      <c r="C25" s="35">
        <v>566959</v>
      </c>
      <c r="D25" s="35">
        <v>279064.93</v>
      </c>
      <c r="E25" s="36">
        <f t="shared" si="1"/>
        <v>1.3025352921270961</v>
      </c>
      <c r="F25" s="36">
        <f t="shared" si="0"/>
        <v>0.49221359921969665</v>
      </c>
    </row>
    <row r="26" spans="1:6" x14ac:dyDescent="0.25">
      <c r="A26" s="34" t="s">
        <v>51</v>
      </c>
      <c r="B26" s="35">
        <v>1559.48</v>
      </c>
      <c r="C26" s="35">
        <v>2922</v>
      </c>
      <c r="D26" s="35">
        <v>0</v>
      </c>
      <c r="E26" s="36">
        <f t="shared" si="1"/>
        <v>0</v>
      </c>
      <c r="F26" s="36">
        <f t="shared" ref="F26:F31" si="3">IF(C26&lt;&gt;0,D26/C26,"-")</f>
        <v>0</v>
      </c>
    </row>
    <row r="27" spans="1:6" x14ac:dyDescent="0.25">
      <c r="A27" s="42" t="s">
        <v>13</v>
      </c>
      <c r="B27" s="41">
        <f>SUBTOTAL(9,B28:B30)</f>
        <v>91.95</v>
      </c>
      <c r="C27" s="41">
        <f>SUBTOTAL(9,C28:C30)</f>
        <v>0</v>
      </c>
      <c r="D27" s="41">
        <f>SUBTOTAL(9,D28:D30)</f>
        <v>0</v>
      </c>
      <c r="E27" s="36">
        <f>IF(B27&lt;&gt;0,D27/B27,"-")</f>
        <v>0</v>
      </c>
      <c r="F27" s="36" t="str">
        <f t="shared" si="3"/>
        <v>-</v>
      </c>
    </row>
    <row r="28" spans="1:6" x14ac:dyDescent="0.25">
      <c r="A28" s="28" t="s">
        <v>73</v>
      </c>
      <c r="B28" s="29">
        <f>SUBTOTAL(9,B30:B30)</f>
        <v>91.95</v>
      </c>
      <c r="C28" s="29">
        <f>SUBTOTAL(9,C29:C30)</f>
        <v>0</v>
      </c>
      <c r="D28" s="29">
        <f>SUBTOTAL(9,D29:D30)</f>
        <v>0</v>
      </c>
      <c r="E28" s="30">
        <f>IF(B28&lt;&gt;0,D28/B28,"-")</f>
        <v>0</v>
      </c>
      <c r="F28" s="30" t="str">
        <f t="shared" si="3"/>
        <v>-</v>
      </c>
    </row>
    <row r="29" spans="1:6" x14ac:dyDescent="0.25">
      <c r="A29" s="31" t="s">
        <v>75</v>
      </c>
      <c r="B29" s="32">
        <f>SUBTOTAL(9,B30:B30)</f>
        <v>91.95</v>
      </c>
      <c r="C29" s="32">
        <v>0</v>
      </c>
      <c r="D29" s="32">
        <f>SUBTOTAL(9,D30:D30)</f>
        <v>0</v>
      </c>
      <c r="E29" s="33">
        <f>IF(B29&lt;&gt;0,D29/B29,"-")</f>
        <v>0</v>
      </c>
      <c r="F29" s="33" t="str">
        <f t="shared" si="3"/>
        <v>-</v>
      </c>
    </row>
    <row r="30" spans="1:6" x14ac:dyDescent="0.25">
      <c r="A30" s="34" t="s">
        <v>74</v>
      </c>
      <c r="B30" s="35">
        <v>91.95</v>
      </c>
      <c r="C30" s="35">
        <v>0</v>
      </c>
      <c r="D30" s="35">
        <v>0</v>
      </c>
      <c r="E30" s="36">
        <f>IF(B30&lt;&gt;0,D30/B30,"-")</f>
        <v>0</v>
      </c>
      <c r="F30" s="36" t="str">
        <f t="shared" si="3"/>
        <v>-</v>
      </c>
    </row>
    <row r="31" spans="1:6" ht="20.100000000000001" customHeight="1" x14ac:dyDescent="0.25">
      <c r="A31" s="37" t="s">
        <v>52</v>
      </c>
      <c r="B31" s="38">
        <f>IFERROR(SUBTOTAL(9,B10:B30),0)</f>
        <v>236856.83000000002</v>
      </c>
      <c r="C31" s="38">
        <f>IFERROR(SUBTOTAL(9,C10:C30),0)</f>
        <v>596203.61</v>
      </c>
      <c r="D31" s="38">
        <f>IFERROR(SUBTOTAL(9,D10:D26),0)</f>
        <v>1263935.8499999999</v>
      </c>
      <c r="E31" s="39">
        <f>IF(B31&lt;&gt;0,D31/B31,"-")</f>
        <v>5.3362862704866894</v>
      </c>
      <c r="F31" s="39">
        <f t="shared" si="3"/>
        <v>2.1199734936190673</v>
      </c>
    </row>
    <row r="32" spans="1:6" x14ac:dyDescent="0.25">
      <c r="A32" s="11"/>
      <c r="B32" s="11"/>
      <c r="C32" s="11"/>
      <c r="D32" s="11"/>
      <c r="E32" s="11"/>
      <c r="F32" s="11"/>
    </row>
    <row r="33" spans="1:6" x14ac:dyDescent="0.25">
      <c r="A33" s="11"/>
      <c r="B33" s="11"/>
      <c r="C33" s="11"/>
      <c r="D33" s="11"/>
      <c r="E33" s="11"/>
      <c r="F33" s="11"/>
    </row>
    <row r="34" spans="1:6" s="7" customFormat="1" ht="24.95" customHeight="1" x14ac:dyDescent="0.25">
      <c r="A34" s="8" t="s">
        <v>53</v>
      </c>
      <c r="B34" s="9"/>
      <c r="C34" s="9"/>
      <c r="D34" s="9"/>
      <c r="E34" s="9"/>
      <c r="F34" s="9"/>
    </row>
    <row r="35" spans="1:6" ht="57.6" customHeight="1" x14ac:dyDescent="0.25">
      <c r="A35" s="40" t="s">
        <v>30</v>
      </c>
      <c r="B35" s="10" t="s">
        <v>31</v>
      </c>
      <c r="C35" s="10" t="s">
        <v>7</v>
      </c>
      <c r="D35" s="10" t="s">
        <v>32</v>
      </c>
      <c r="E35" s="10" t="s">
        <v>33</v>
      </c>
      <c r="F35" s="10" t="s">
        <v>34</v>
      </c>
    </row>
    <row r="36" spans="1:6" s="11" customFormat="1" ht="15.95" customHeight="1" x14ac:dyDescent="0.25">
      <c r="A36" s="12" t="s">
        <v>11</v>
      </c>
      <c r="B36" s="12">
        <f>COLUMN()</f>
        <v>2</v>
      </c>
      <c r="C36" s="12">
        <v>3</v>
      </c>
      <c r="D36" s="12">
        <f>COLUMN()</f>
        <v>4</v>
      </c>
      <c r="E36" s="12" t="e">
        <f ca="1">_xlfn.CONCAT(TEXT(COLUMN(),"@")," (",TEXT(D36,"@")," / ",TEXT(B36,"@"),")")</f>
        <v>#NAME?</v>
      </c>
      <c r="F36" s="12" t="e">
        <f ca="1">_xlfn.CONCAT(TEXT(COLUMN(),"@")," (",TEXT(D36,"@")," / ",TEXT(C36,"@"),")")</f>
        <v>#NAME?</v>
      </c>
    </row>
    <row r="37" spans="1:6" s="11" customFormat="1" ht="15.95" customHeight="1" x14ac:dyDescent="0.25">
      <c r="A37" s="25" t="s">
        <v>15</v>
      </c>
      <c r="B37" s="26">
        <f>SUBTOTAL(9,B38:B76)</f>
        <v>237586.38</v>
      </c>
      <c r="C37" s="26">
        <f>SUBTOTAL(9,C38:C76)</f>
        <v>576060.61</v>
      </c>
      <c r="D37" s="26">
        <f>SUBTOTAL(9,D38:D76)</f>
        <v>338363.36000000004</v>
      </c>
      <c r="E37" s="27">
        <f>IF(B37&lt;&gt;0,D37/B37,"-")</f>
        <v>1.424169853507596</v>
      </c>
      <c r="F37" s="27">
        <f>IF(C37&lt;&gt;0,D37/C37,"-")</f>
        <v>0.5873745819906</v>
      </c>
    </row>
    <row r="38" spans="1:6" s="11" customFormat="1" ht="15.95" customHeight="1" x14ac:dyDescent="0.25">
      <c r="A38" s="28" t="s">
        <v>76</v>
      </c>
      <c r="B38" s="29">
        <f>SUBTOTAL(9,B39:B44)</f>
        <v>197982.88999999998</v>
      </c>
      <c r="C38" s="29">
        <f>SUBTOTAL(9,C39:C44)</f>
        <v>484410</v>
      </c>
      <c r="D38" s="29">
        <f>SUBTOTAL(9,D39:D44)</f>
        <v>304424.88</v>
      </c>
      <c r="E38" s="30">
        <f t="shared" ref="E38:E92" si="4">IF(B38&lt;&gt;0,D38/B38,"-")</f>
        <v>1.5376322671115672</v>
      </c>
      <c r="F38" s="30">
        <f t="shared" ref="F38:F92" si="5">IF(C38&lt;&gt;0,D38/C38,"-")</f>
        <v>0.62844466464358706</v>
      </c>
    </row>
    <row r="39" spans="1:6" s="11" customFormat="1" ht="15.95" customHeight="1" x14ac:dyDescent="0.25">
      <c r="A39" s="31" t="s">
        <v>77</v>
      </c>
      <c r="B39" s="32">
        <f>SUBTOTAL(9,B40:B40)</f>
        <v>165035.60999999999</v>
      </c>
      <c r="C39" s="32">
        <f>SUBTOTAL(9,C40:C40)</f>
        <v>402840</v>
      </c>
      <c r="D39" s="32">
        <f>SUBTOTAL(9,D40:D40)</f>
        <v>255680</v>
      </c>
      <c r="E39" s="33">
        <f t="shared" si="4"/>
        <v>1.5492414031129405</v>
      </c>
      <c r="F39" s="33">
        <f t="shared" si="5"/>
        <v>0.63469367490815209</v>
      </c>
    </row>
    <row r="40" spans="1:6" s="11" customFormat="1" ht="15.95" customHeight="1" x14ac:dyDescent="0.25">
      <c r="A40" s="34" t="s">
        <v>78</v>
      </c>
      <c r="B40" s="35">
        <v>165035.60999999999</v>
      </c>
      <c r="C40" s="35">
        <v>402840</v>
      </c>
      <c r="D40" s="35">
        <v>255680</v>
      </c>
      <c r="E40" s="36">
        <f t="shared" si="4"/>
        <v>1.5492414031129405</v>
      </c>
      <c r="F40" s="36">
        <f t="shared" si="5"/>
        <v>0.63469367490815209</v>
      </c>
    </row>
    <row r="41" spans="1:6" s="11" customFormat="1" ht="15.95" customHeight="1" x14ac:dyDescent="0.25">
      <c r="A41" s="31" t="s">
        <v>79</v>
      </c>
      <c r="B41" s="32">
        <f>SUBTOTAL(9,B42:B42)</f>
        <v>7282.88</v>
      </c>
      <c r="C41" s="32">
        <f>SUBTOTAL(9,C42:C42)</f>
        <v>15100</v>
      </c>
      <c r="D41" s="32">
        <f>SUBTOTAL(9,D42:D42)</f>
        <v>10429.18</v>
      </c>
      <c r="E41" s="33">
        <f t="shared" si="4"/>
        <v>1.4320131596291577</v>
      </c>
      <c r="F41" s="33">
        <f t="shared" si="5"/>
        <v>0.69067417218543048</v>
      </c>
    </row>
    <row r="42" spans="1:6" s="11" customFormat="1" ht="15.95" customHeight="1" x14ac:dyDescent="0.25">
      <c r="A42" s="34" t="s">
        <v>80</v>
      </c>
      <c r="B42" s="35">
        <v>7282.88</v>
      </c>
      <c r="C42" s="35">
        <v>15100</v>
      </c>
      <c r="D42" s="35">
        <v>10429.18</v>
      </c>
      <c r="E42" s="36">
        <f t="shared" si="4"/>
        <v>1.4320131596291577</v>
      </c>
      <c r="F42" s="36">
        <f t="shared" si="5"/>
        <v>0.69067417218543048</v>
      </c>
    </row>
    <row r="43" spans="1:6" s="11" customFormat="1" ht="15.95" customHeight="1" x14ac:dyDescent="0.25">
      <c r="A43" s="31" t="s">
        <v>81</v>
      </c>
      <c r="B43" s="32">
        <f>SUBTOTAL(9,B44:B44)</f>
        <v>25664.400000000001</v>
      </c>
      <c r="C43" s="32">
        <f>SUBTOTAL(9,C44:C44)</f>
        <v>66470</v>
      </c>
      <c r="D43" s="32">
        <f>SUBTOTAL(9,D44:D44)</f>
        <v>38315.699999999997</v>
      </c>
      <c r="E43" s="33">
        <f t="shared" si="4"/>
        <v>1.4929513255716087</v>
      </c>
      <c r="F43" s="33">
        <f t="shared" si="5"/>
        <v>0.57643598615916947</v>
      </c>
    </row>
    <row r="44" spans="1:6" s="11" customFormat="1" ht="15.95" customHeight="1" x14ac:dyDescent="0.25">
      <c r="A44" s="34" t="s">
        <v>82</v>
      </c>
      <c r="B44" s="35">
        <v>25664.400000000001</v>
      </c>
      <c r="C44" s="35">
        <v>66470</v>
      </c>
      <c r="D44" s="35">
        <v>38315.699999999997</v>
      </c>
      <c r="E44" s="36">
        <f t="shared" si="4"/>
        <v>1.4929513255716087</v>
      </c>
      <c r="F44" s="36">
        <f t="shared" si="5"/>
        <v>0.57643598615916947</v>
      </c>
    </row>
    <row r="45" spans="1:6" s="11" customFormat="1" ht="15.95" customHeight="1" x14ac:dyDescent="0.25">
      <c r="A45" s="28" t="s">
        <v>83</v>
      </c>
      <c r="B45" s="29">
        <f>SUBTOTAL(9,B46:B72)</f>
        <v>39351.430000000015</v>
      </c>
      <c r="C45" s="29">
        <f>SUBTOTAL(9,C46:C72)</f>
        <v>91100.61</v>
      </c>
      <c r="D45" s="29">
        <f>SUBTOTAL(9,D46:D72)</f>
        <v>33618.850000000006</v>
      </c>
      <c r="E45" s="30">
        <f t="shared" si="4"/>
        <v>0.85432346422988936</v>
      </c>
      <c r="F45" s="30">
        <f t="shared" si="5"/>
        <v>0.36902991099620525</v>
      </c>
    </row>
    <row r="46" spans="1:6" s="11" customFormat="1" ht="15.95" customHeight="1" x14ac:dyDescent="0.25">
      <c r="A46" s="31" t="s">
        <v>84</v>
      </c>
      <c r="B46" s="32">
        <f>SUBTOTAL(9,B47:B49)</f>
        <v>7744.95</v>
      </c>
      <c r="C46" s="32">
        <f>SUBTOTAL(9,C47:C49)</f>
        <v>14945</v>
      </c>
      <c r="D46" s="32">
        <f>SUBTOTAL(9,D47:D49)</f>
        <v>12286.2</v>
      </c>
      <c r="E46" s="33">
        <f t="shared" si="4"/>
        <v>1.5863498150407687</v>
      </c>
      <c r="F46" s="33">
        <f t="shared" si="5"/>
        <v>0.82209434593509545</v>
      </c>
    </row>
    <row r="47" spans="1:6" s="11" customFormat="1" ht="15.95" customHeight="1" x14ac:dyDescent="0.25">
      <c r="A47" s="34" t="s">
        <v>85</v>
      </c>
      <c r="B47" s="35">
        <v>626.38</v>
      </c>
      <c r="C47" s="35">
        <v>2945</v>
      </c>
      <c r="D47" s="35">
        <v>1350.7</v>
      </c>
      <c r="E47" s="36">
        <f t="shared" si="4"/>
        <v>2.1563587598582332</v>
      </c>
      <c r="F47" s="36">
        <f t="shared" si="5"/>
        <v>0.45864176570458404</v>
      </c>
    </row>
    <row r="48" spans="1:6" s="11" customFormat="1" ht="15.95" customHeight="1" x14ac:dyDescent="0.25">
      <c r="A48" s="34" t="s">
        <v>86</v>
      </c>
      <c r="B48" s="35">
        <v>6275.78</v>
      </c>
      <c r="C48" s="35">
        <v>10200</v>
      </c>
      <c r="D48" s="35">
        <v>9383.01</v>
      </c>
      <c r="E48" s="36">
        <f t="shared" si="4"/>
        <v>1.4951145514979811</v>
      </c>
      <c r="F48" s="36">
        <f t="shared" si="5"/>
        <v>0.91990294117647065</v>
      </c>
    </row>
    <row r="49" spans="1:6" s="11" customFormat="1" ht="15.95" customHeight="1" x14ac:dyDescent="0.25">
      <c r="A49" s="34" t="s">
        <v>87</v>
      </c>
      <c r="B49" s="35">
        <v>842.79</v>
      </c>
      <c r="C49" s="35">
        <v>1800</v>
      </c>
      <c r="D49" s="35">
        <v>1552.49</v>
      </c>
      <c r="E49" s="36">
        <f t="shared" si="4"/>
        <v>1.8420840304227626</v>
      </c>
      <c r="F49" s="36">
        <f t="shared" si="5"/>
        <v>0.86249444444444445</v>
      </c>
    </row>
    <row r="50" spans="1:6" s="11" customFormat="1" ht="15.95" customHeight="1" x14ac:dyDescent="0.25">
      <c r="A50" s="31" t="s">
        <v>88</v>
      </c>
      <c r="B50" s="32">
        <f>SUBTOTAL(9,B51:B54)</f>
        <v>8469.7199999999993</v>
      </c>
      <c r="C50" s="32">
        <f>SUBTOTAL(9,C51:C54)</f>
        <v>17210</v>
      </c>
      <c r="D50" s="32">
        <f>SUBTOTAL(9,D51:D54)</f>
        <v>9480.5199999999986</v>
      </c>
      <c r="E50" s="33">
        <f t="shared" si="4"/>
        <v>1.1193427881913451</v>
      </c>
      <c r="F50" s="33">
        <f t="shared" si="5"/>
        <v>0.55087274840209177</v>
      </c>
    </row>
    <row r="51" spans="1:6" s="11" customFormat="1" ht="15.95" customHeight="1" x14ac:dyDescent="0.25">
      <c r="A51" s="34" t="s">
        <v>89</v>
      </c>
      <c r="B51" s="35">
        <v>2072.15</v>
      </c>
      <c r="C51" s="35">
        <v>4963</v>
      </c>
      <c r="D51" s="35">
        <v>1993.19</v>
      </c>
      <c r="E51" s="36">
        <f t="shared" si="4"/>
        <v>0.96189465048379696</v>
      </c>
      <c r="F51" s="36">
        <f t="shared" si="5"/>
        <v>0.40160991335885554</v>
      </c>
    </row>
    <row r="52" spans="1:6" s="11" customFormat="1" ht="15.95" customHeight="1" x14ac:dyDescent="0.25">
      <c r="A52" s="34" t="s">
        <v>90</v>
      </c>
      <c r="B52" s="35">
        <v>4803.12</v>
      </c>
      <c r="C52" s="35">
        <v>9500</v>
      </c>
      <c r="D52" s="35">
        <v>5848.53</v>
      </c>
      <c r="E52" s="36">
        <f t="shared" si="4"/>
        <v>1.2176522760205866</v>
      </c>
      <c r="F52" s="36">
        <f t="shared" si="5"/>
        <v>0.61563473684210523</v>
      </c>
    </row>
    <row r="53" spans="1:6" s="11" customFormat="1" ht="15.95" customHeight="1" x14ac:dyDescent="0.25">
      <c r="A53" s="34" t="s">
        <v>91</v>
      </c>
      <c r="B53" s="35">
        <v>1459.57</v>
      </c>
      <c r="C53" s="35">
        <v>2497</v>
      </c>
      <c r="D53" s="35">
        <v>1638.8</v>
      </c>
      <c r="E53" s="36">
        <f t="shared" si="4"/>
        <v>1.1227964400474113</v>
      </c>
      <c r="F53" s="36">
        <f t="shared" si="5"/>
        <v>0.65630756908289944</v>
      </c>
    </row>
    <row r="54" spans="1:6" s="11" customFormat="1" ht="15.95" customHeight="1" x14ac:dyDescent="0.25">
      <c r="A54" s="34" t="s">
        <v>92</v>
      </c>
      <c r="B54" s="35">
        <v>134.88</v>
      </c>
      <c r="C54" s="35">
        <v>250</v>
      </c>
      <c r="D54" s="35">
        <v>0</v>
      </c>
      <c r="E54" s="36">
        <f t="shared" si="4"/>
        <v>0</v>
      </c>
      <c r="F54" s="36">
        <f t="shared" si="5"/>
        <v>0</v>
      </c>
    </row>
    <row r="55" spans="1:6" s="11" customFormat="1" ht="15.95" customHeight="1" x14ac:dyDescent="0.25">
      <c r="A55" s="31" t="s">
        <v>93</v>
      </c>
      <c r="B55" s="32">
        <f>SUBTOTAL(9,B56:B64)</f>
        <v>21184.15</v>
      </c>
      <c r="C55" s="32">
        <f>SUBTOTAL(9,C56:C64)</f>
        <v>56019.61</v>
      </c>
      <c r="D55" s="32">
        <f>SUBTOTAL(9,D56:D64)</f>
        <v>10329.299999999999</v>
      </c>
      <c r="E55" s="33">
        <f t="shared" si="4"/>
        <v>0.48759567884479665</v>
      </c>
      <c r="F55" s="33">
        <f t="shared" si="5"/>
        <v>0.18438721726195523</v>
      </c>
    </row>
    <row r="56" spans="1:6" s="11" customFormat="1" ht="15.95" customHeight="1" x14ac:dyDescent="0.25">
      <c r="A56" s="34" t="s">
        <v>94</v>
      </c>
      <c r="B56" s="35">
        <v>2000.95</v>
      </c>
      <c r="C56" s="35">
        <v>4000</v>
      </c>
      <c r="D56" s="35">
        <v>2170.9299999999998</v>
      </c>
      <c r="E56" s="36">
        <f t="shared" si="4"/>
        <v>1.0849496489167645</v>
      </c>
      <c r="F56" s="36">
        <f t="shared" si="5"/>
        <v>0.54273249999999995</v>
      </c>
    </row>
    <row r="57" spans="1:6" s="11" customFormat="1" ht="15.95" customHeight="1" x14ac:dyDescent="0.25">
      <c r="A57" s="34" t="s">
        <v>95</v>
      </c>
      <c r="B57" s="35">
        <v>538.83000000000004</v>
      </c>
      <c r="C57" s="35">
        <v>1500</v>
      </c>
      <c r="D57" s="35">
        <v>652.73</v>
      </c>
      <c r="E57" s="36">
        <f t="shared" si="4"/>
        <v>1.2113839244288551</v>
      </c>
      <c r="F57" s="36">
        <f t="shared" si="5"/>
        <v>0.43515333333333334</v>
      </c>
    </row>
    <row r="58" spans="1:6" s="11" customFormat="1" ht="15.95" customHeight="1" x14ac:dyDescent="0.25">
      <c r="A58" s="34" t="s">
        <v>96</v>
      </c>
      <c r="B58" s="35">
        <v>751.34</v>
      </c>
      <c r="C58" s="35">
        <v>1550</v>
      </c>
      <c r="D58" s="35">
        <v>657.25</v>
      </c>
      <c r="E58" s="36">
        <f t="shared" si="4"/>
        <v>0.87477041020044188</v>
      </c>
      <c r="F58" s="36">
        <f t="shared" si="5"/>
        <v>0.42403225806451611</v>
      </c>
    </row>
    <row r="59" spans="1:6" s="11" customFormat="1" ht="15.95" customHeight="1" x14ac:dyDescent="0.25">
      <c r="A59" s="34" t="s">
        <v>128</v>
      </c>
      <c r="B59" s="35">
        <v>0</v>
      </c>
      <c r="C59" s="35">
        <v>235</v>
      </c>
      <c r="D59" s="35">
        <v>0</v>
      </c>
      <c r="E59" s="36" t="str">
        <f t="shared" si="4"/>
        <v>-</v>
      </c>
      <c r="F59" s="36">
        <f t="shared" si="5"/>
        <v>0</v>
      </c>
    </row>
    <row r="60" spans="1:6" s="11" customFormat="1" ht="15.95" customHeight="1" x14ac:dyDescent="0.25">
      <c r="A60" s="34" t="s">
        <v>97</v>
      </c>
      <c r="B60" s="35">
        <v>13440.84</v>
      </c>
      <c r="C60" s="35">
        <v>28565.61</v>
      </c>
      <c r="D60" s="35">
        <v>5010.25</v>
      </c>
      <c r="E60" s="36">
        <f t="shared" si="4"/>
        <v>0.37276316063579357</v>
      </c>
      <c r="F60" s="36">
        <f t="shared" si="5"/>
        <v>0.17539446908362888</v>
      </c>
    </row>
    <row r="61" spans="1:6" s="11" customFormat="1" ht="15.95" customHeight="1" x14ac:dyDescent="0.25">
      <c r="A61" s="34" t="s">
        <v>98</v>
      </c>
      <c r="B61" s="35">
        <v>135.99</v>
      </c>
      <c r="C61" s="35">
        <v>211</v>
      </c>
      <c r="D61" s="35">
        <v>103.9</v>
      </c>
      <c r="E61" s="36">
        <f t="shared" si="4"/>
        <v>0.76402676667402014</v>
      </c>
      <c r="F61" s="36">
        <f t="shared" si="5"/>
        <v>0.49241706161137444</v>
      </c>
    </row>
    <row r="62" spans="1:6" s="11" customFormat="1" ht="15.95" customHeight="1" x14ac:dyDescent="0.25">
      <c r="A62" s="34" t="s">
        <v>99</v>
      </c>
      <c r="B62" s="35">
        <v>1578.75</v>
      </c>
      <c r="C62" s="35">
        <v>4540</v>
      </c>
      <c r="D62" s="35">
        <v>91.63</v>
      </c>
      <c r="E62" s="36">
        <f t="shared" si="4"/>
        <v>5.8039588281868566E-2</v>
      </c>
      <c r="F62" s="36">
        <f t="shared" si="5"/>
        <v>2.0182819383259911E-2</v>
      </c>
    </row>
    <row r="63" spans="1:6" s="11" customFormat="1" ht="15.95" customHeight="1" x14ac:dyDescent="0.25">
      <c r="A63" s="34" t="s">
        <v>100</v>
      </c>
      <c r="B63" s="35">
        <v>1060.23</v>
      </c>
      <c r="C63" s="35">
        <v>3478</v>
      </c>
      <c r="D63" s="35">
        <v>1095.25</v>
      </c>
      <c r="E63" s="36">
        <f t="shared" si="4"/>
        <v>1.0330305688388368</v>
      </c>
      <c r="F63" s="36">
        <f t="shared" si="5"/>
        <v>0.31490799309948247</v>
      </c>
    </row>
    <row r="64" spans="1:6" s="11" customFormat="1" ht="15.95" customHeight="1" x14ac:dyDescent="0.25">
      <c r="A64" s="34" t="s">
        <v>101</v>
      </c>
      <c r="B64" s="35">
        <v>1677.22</v>
      </c>
      <c r="C64" s="35">
        <v>11940</v>
      </c>
      <c r="D64" s="35">
        <v>547.36</v>
      </c>
      <c r="E64" s="36">
        <f t="shared" si="4"/>
        <v>0.32634955462014525</v>
      </c>
      <c r="F64" s="36">
        <f t="shared" si="5"/>
        <v>4.5842546063651596E-2</v>
      </c>
    </row>
    <row r="65" spans="1:6" s="11" customFormat="1" ht="15.95" customHeight="1" x14ac:dyDescent="0.25">
      <c r="A65" s="31" t="s">
        <v>102</v>
      </c>
      <c r="B65" s="32">
        <f>SUBTOTAL(9,B66:B66)</f>
        <v>988.16</v>
      </c>
      <c r="C65" s="32">
        <f>SUBTOTAL(9,C66:C66)</f>
        <v>0</v>
      </c>
      <c r="D65" s="32">
        <f>SUBTOTAL(9,D66:D66)</f>
        <v>0</v>
      </c>
      <c r="E65" s="33">
        <f t="shared" si="4"/>
        <v>0</v>
      </c>
      <c r="F65" s="33" t="str">
        <f t="shared" si="5"/>
        <v>-</v>
      </c>
    </row>
    <row r="66" spans="1:6" s="11" customFormat="1" ht="15.95" customHeight="1" x14ac:dyDescent="0.25">
      <c r="A66" s="34" t="s">
        <v>103</v>
      </c>
      <c r="B66" s="35">
        <v>988.16</v>
      </c>
      <c r="C66" s="35">
        <v>0</v>
      </c>
      <c r="D66" s="35">
        <v>0</v>
      </c>
      <c r="E66" s="36">
        <f t="shared" si="4"/>
        <v>0</v>
      </c>
      <c r="F66" s="36" t="str">
        <f t="shared" si="5"/>
        <v>-</v>
      </c>
    </row>
    <row r="67" spans="1:6" s="11" customFormat="1" ht="15.95" customHeight="1" x14ac:dyDescent="0.25">
      <c r="A67" s="31" t="s">
        <v>104</v>
      </c>
      <c r="B67" s="32">
        <f>SUBTOTAL(9,B68:B72)</f>
        <v>964.45</v>
      </c>
      <c r="C67" s="32">
        <f>SUBTOTAL(9,C68:C72)</f>
        <v>2926</v>
      </c>
      <c r="D67" s="32">
        <f>SUBTOTAL(9,D68:D72)</f>
        <v>1522.8300000000002</v>
      </c>
      <c r="E67" s="33">
        <f t="shared" si="4"/>
        <v>1.5789621027528644</v>
      </c>
      <c r="F67" s="33">
        <f t="shared" si="5"/>
        <v>0.52044771018455238</v>
      </c>
    </row>
    <row r="68" spans="1:6" s="11" customFormat="1" ht="15.95" customHeight="1" x14ac:dyDescent="0.25">
      <c r="A68" s="34" t="s">
        <v>105</v>
      </c>
      <c r="B68" s="35">
        <v>477.76</v>
      </c>
      <c r="C68" s="35">
        <v>1015</v>
      </c>
      <c r="D68" s="35">
        <v>842.09</v>
      </c>
      <c r="E68" s="36">
        <f t="shared" si="4"/>
        <v>1.7625795378432687</v>
      </c>
      <c r="F68" s="36">
        <f t="shared" si="5"/>
        <v>0.8296453201970444</v>
      </c>
    </row>
    <row r="69" spans="1:6" s="11" customFormat="1" ht="15.95" customHeight="1" x14ac:dyDescent="0.25">
      <c r="A69" s="34" t="s">
        <v>106</v>
      </c>
      <c r="B69" s="35">
        <v>38.53</v>
      </c>
      <c r="C69" s="35">
        <v>750</v>
      </c>
      <c r="D69" s="35">
        <v>155.13999999999999</v>
      </c>
      <c r="E69" s="36">
        <f t="shared" si="4"/>
        <v>4.0264728782766674</v>
      </c>
      <c r="F69" s="36">
        <f t="shared" si="5"/>
        <v>0.20685333333333331</v>
      </c>
    </row>
    <row r="70" spans="1:6" s="11" customFormat="1" ht="15.95" customHeight="1" x14ac:dyDescent="0.25">
      <c r="A70" s="34" t="s">
        <v>129</v>
      </c>
      <c r="B70" s="35">
        <v>0</v>
      </c>
      <c r="C70" s="35">
        <v>15</v>
      </c>
      <c r="D70" s="35">
        <v>0</v>
      </c>
      <c r="E70" s="36" t="str">
        <f t="shared" si="4"/>
        <v>-</v>
      </c>
      <c r="F70" s="36">
        <f t="shared" si="5"/>
        <v>0</v>
      </c>
    </row>
    <row r="71" spans="1:6" s="11" customFormat="1" ht="15.95" customHeight="1" x14ac:dyDescent="0.25">
      <c r="A71" s="34" t="s">
        <v>107</v>
      </c>
      <c r="B71" s="35">
        <v>0</v>
      </c>
      <c r="C71" s="35">
        <v>300</v>
      </c>
      <c r="D71" s="35">
        <v>127.44</v>
      </c>
      <c r="E71" s="36" t="str">
        <f t="shared" si="4"/>
        <v>-</v>
      </c>
      <c r="F71" s="36">
        <f t="shared" si="5"/>
        <v>0.42480000000000001</v>
      </c>
    </row>
    <row r="72" spans="1:6" s="11" customFormat="1" ht="15.95" customHeight="1" x14ac:dyDescent="0.25">
      <c r="A72" s="34" t="s">
        <v>108</v>
      </c>
      <c r="B72" s="41">
        <v>448.16</v>
      </c>
      <c r="C72" s="41">
        <v>846</v>
      </c>
      <c r="D72" s="41">
        <v>398.16</v>
      </c>
      <c r="E72" s="36">
        <f t="shared" si="4"/>
        <v>0.8884327026062121</v>
      </c>
      <c r="F72" s="36">
        <f t="shared" si="5"/>
        <v>0.47063829787234046</v>
      </c>
    </row>
    <row r="73" spans="1:6" s="11" customFormat="1" ht="15.95" customHeight="1" x14ac:dyDescent="0.25">
      <c r="A73" s="28" t="s">
        <v>109</v>
      </c>
      <c r="B73" s="29">
        <f>SUBTOTAL(9,B74:B76)</f>
        <v>252.06</v>
      </c>
      <c r="C73" s="29">
        <f>SUBTOTAL(9,C74:C76)</f>
        <v>550</v>
      </c>
      <c r="D73" s="29">
        <f>SUBTOTAL(9,D74:D76)</f>
        <v>319.63</v>
      </c>
      <c r="E73" s="30">
        <f t="shared" si="4"/>
        <v>1.2680710941839244</v>
      </c>
      <c r="F73" s="30">
        <f t="shared" si="5"/>
        <v>0.58114545454545452</v>
      </c>
    </row>
    <row r="74" spans="1:6" s="11" customFormat="1" ht="15.95" customHeight="1" x14ac:dyDescent="0.25">
      <c r="A74" s="31" t="s">
        <v>110</v>
      </c>
      <c r="B74" s="32">
        <f>SUBTOTAL(9,B75:B76)</f>
        <v>252.06</v>
      </c>
      <c r="C74" s="32">
        <f>SUBTOTAL(9,C75:C76)</f>
        <v>550</v>
      </c>
      <c r="D74" s="32">
        <f>SUBTOTAL(9,D75:D76)</f>
        <v>319.63</v>
      </c>
      <c r="E74" s="33">
        <f t="shared" si="4"/>
        <v>1.2680710941839244</v>
      </c>
      <c r="F74" s="33">
        <f t="shared" si="5"/>
        <v>0.58114545454545452</v>
      </c>
    </row>
    <row r="75" spans="1:6" s="11" customFormat="1" ht="15.95" customHeight="1" x14ac:dyDescent="0.25">
      <c r="A75" s="34" t="s">
        <v>111</v>
      </c>
      <c r="B75" s="35">
        <v>252.06</v>
      </c>
      <c r="C75" s="35">
        <v>550</v>
      </c>
      <c r="D75" s="35">
        <v>319.52999999999997</v>
      </c>
      <c r="E75" s="36">
        <f t="shared" si="4"/>
        <v>1.2676743632468459</v>
      </c>
      <c r="F75" s="36">
        <f t="shared" si="5"/>
        <v>0.58096363636363635</v>
      </c>
    </row>
    <row r="76" spans="1:6" s="11" customFormat="1" ht="15.95" customHeight="1" x14ac:dyDescent="0.25">
      <c r="A76" s="34" t="s">
        <v>112</v>
      </c>
      <c r="B76" s="35">
        <v>0</v>
      </c>
      <c r="C76" s="35">
        <v>0</v>
      </c>
      <c r="D76" s="35">
        <v>0.1</v>
      </c>
      <c r="E76" s="36" t="str">
        <f t="shared" si="4"/>
        <v>-</v>
      </c>
      <c r="F76" s="36" t="str">
        <f t="shared" si="5"/>
        <v>-</v>
      </c>
    </row>
    <row r="77" spans="1:6" s="11" customFormat="1" ht="15.95" customHeight="1" x14ac:dyDescent="0.25">
      <c r="A77" s="25" t="s">
        <v>113</v>
      </c>
      <c r="B77" s="26">
        <f>SUBTOTAL(9,B78:B91)</f>
        <v>9808.61</v>
      </c>
      <c r="C77" s="26">
        <f>SUBTOTAL(9,C78:C91)</f>
        <v>20143</v>
      </c>
      <c r="D77" s="26">
        <f>SUBTOTAL(9,D78:D91)</f>
        <v>959963.12999999989</v>
      </c>
      <c r="E77" s="27">
        <f t="shared" si="4"/>
        <v>97.869436138249952</v>
      </c>
      <c r="F77" s="27">
        <f t="shared" si="5"/>
        <v>47.657406046765622</v>
      </c>
    </row>
    <row r="78" spans="1:6" s="11" customFormat="1" ht="15.95" customHeight="1" x14ac:dyDescent="0.25">
      <c r="A78" s="28" t="s">
        <v>114</v>
      </c>
      <c r="B78" s="29">
        <f>SUBTOTAL(9,B79:B85)</f>
        <v>7321.6100000000006</v>
      </c>
      <c r="C78" s="29">
        <f>SUBTOTAL(9,C79:C85)</f>
        <v>15741</v>
      </c>
      <c r="D78" s="29">
        <f>SUBTOTAL(9,D79:D85)</f>
        <v>957683.62999999989</v>
      </c>
      <c r="E78" s="30">
        <f t="shared" si="4"/>
        <v>130.80232763012503</v>
      </c>
      <c r="F78" s="30">
        <f t="shared" si="5"/>
        <v>60.840075598754837</v>
      </c>
    </row>
    <row r="79" spans="1:6" s="11" customFormat="1" ht="15.95" customHeight="1" x14ac:dyDescent="0.25">
      <c r="A79" s="31" t="s">
        <v>115</v>
      </c>
      <c r="B79" s="32">
        <f>SUBTOTAL(9,B80:B80)</f>
        <v>0</v>
      </c>
      <c r="C79" s="32">
        <f>SUBTOTAL(9,C80:C80)</f>
        <v>0</v>
      </c>
      <c r="D79" s="32">
        <f>SUBTOTAL(9,D80:D80)</f>
        <v>954761.44</v>
      </c>
      <c r="E79" s="33" t="str">
        <f>IF(B79&lt;&gt;0,D79/B79,"-")</f>
        <v>-</v>
      </c>
      <c r="F79" s="33" t="str">
        <f t="shared" si="5"/>
        <v>-</v>
      </c>
    </row>
    <row r="80" spans="1:6" s="11" customFormat="1" ht="15.95" customHeight="1" x14ac:dyDescent="0.25">
      <c r="A80" s="34" t="s">
        <v>116</v>
      </c>
      <c r="B80" s="35">
        <v>0</v>
      </c>
      <c r="C80" s="35">
        <v>0</v>
      </c>
      <c r="D80" s="35">
        <v>954761.44</v>
      </c>
      <c r="E80" s="36" t="str">
        <f t="shared" si="4"/>
        <v>-</v>
      </c>
      <c r="F80" s="36" t="str">
        <f t="shared" si="5"/>
        <v>-</v>
      </c>
    </row>
    <row r="81" spans="1:6" s="11" customFormat="1" ht="15.95" customHeight="1" x14ac:dyDescent="0.25">
      <c r="A81" s="31" t="s">
        <v>117</v>
      </c>
      <c r="B81" s="32">
        <f>SUBTOTAL(9,B82:B83)</f>
        <v>7321.6100000000006</v>
      </c>
      <c r="C81" s="32">
        <f>SUBTOTAL(9,C82:C83)</f>
        <v>15629</v>
      </c>
      <c r="D81" s="32">
        <f>SUBTOTAL(9,D82:D83)</f>
        <v>2619.5</v>
      </c>
      <c r="E81" s="33">
        <f t="shared" si="4"/>
        <v>0.35777649997746397</v>
      </c>
      <c r="F81" s="33">
        <f t="shared" si="5"/>
        <v>0.16760509309616739</v>
      </c>
    </row>
    <row r="82" spans="1:6" s="11" customFormat="1" ht="15.95" customHeight="1" x14ac:dyDescent="0.25">
      <c r="A82" s="34" t="s">
        <v>118</v>
      </c>
      <c r="B82" s="35">
        <v>2400.36</v>
      </c>
      <c r="C82" s="35">
        <v>15629</v>
      </c>
      <c r="D82" s="35">
        <v>2619.5</v>
      </c>
      <c r="E82" s="36">
        <f t="shared" si="4"/>
        <v>1.0912946391374627</v>
      </c>
      <c r="F82" s="36">
        <f t="shared" si="5"/>
        <v>0.16760509309616739</v>
      </c>
    </row>
    <row r="83" spans="1:6" s="11" customFormat="1" ht="15.95" customHeight="1" x14ac:dyDescent="0.25">
      <c r="A83" s="34" t="s">
        <v>119</v>
      </c>
      <c r="B83" s="35">
        <v>4921.25</v>
      </c>
      <c r="C83" s="35">
        <v>0</v>
      </c>
      <c r="D83" s="35">
        <v>0</v>
      </c>
      <c r="E83" s="36">
        <f t="shared" si="4"/>
        <v>0</v>
      </c>
      <c r="F83" s="36" t="str">
        <f t="shared" si="5"/>
        <v>-</v>
      </c>
    </row>
    <row r="84" spans="1:6" s="11" customFormat="1" ht="15.95" customHeight="1" x14ac:dyDescent="0.25">
      <c r="A84" s="31" t="s">
        <v>120</v>
      </c>
      <c r="B84" s="32">
        <f>SUBTOTAL(9,B85:B85)</f>
        <v>0</v>
      </c>
      <c r="C84" s="32">
        <f>SUBTOTAL(9,C85:C85)</f>
        <v>112</v>
      </c>
      <c r="D84" s="32">
        <f>SUBTOTAL(9,D85:D85)</f>
        <v>302.69</v>
      </c>
      <c r="E84" s="33" t="str">
        <f t="shared" si="4"/>
        <v>-</v>
      </c>
      <c r="F84" s="33">
        <f t="shared" si="5"/>
        <v>2.7025892857142857</v>
      </c>
    </row>
    <row r="85" spans="1:6" s="11" customFormat="1" ht="15.95" customHeight="1" x14ac:dyDescent="0.25">
      <c r="A85" s="34" t="s">
        <v>121</v>
      </c>
      <c r="B85" s="35">
        <v>0</v>
      </c>
      <c r="C85" s="35">
        <v>112</v>
      </c>
      <c r="D85" s="35">
        <v>302.69</v>
      </c>
      <c r="E85" s="36" t="str">
        <f t="shared" si="4"/>
        <v>-</v>
      </c>
      <c r="F85" s="36">
        <f t="shared" si="5"/>
        <v>2.7025892857142857</v>
      </c>
    </row>
    <row r="86" spans="1:6" s="11" customFormat="1" ht="15.95" customHeight="1" x14ac:dyDescent="0.25">
      <c r="A86" s="28" t="s">
        <v>122</v>
      </c>
      <c r="B86" s="29">
        <f>SUBTOTAL(9,B87:B88)</f>
        <v>2487</v>
      </c>
      <c r="C86" s="29">
        <f>SUBTOTAL(9,C87:C88)</f>
        <v>2000</v>
      </c>
      <c r="D86" s="29">
        <f>SUBTOTAL(9,D87:D88)</f>
        <v>1192</v>
      </c>
      <c r="E86" s="30">
        <f t="shared" si="4"/>
        <v>0.47929232006433453</v>
      </c>
      <c r="F86" s="30">
        <f t="shared" si="5"/>
        <v>0.59599999999999997</v>
      </c>
    </row>
    <row r="87" spans="1:6" s="11" customFormat="1" ht="15.95" customHeight="1" x14ac:dyDescent="0.25">
      <c r="A87" s="31" t="s">
        <v>123</v>
      </c>
      <c r="B87" s="32">
        <f>SUBTOTAL(9,B88:B88)</f>
        <v>2487</v>
      </c>
      <c r="C87" s="32">
        <f>SUBTOTAL(9,C88:C88)</f>
        <v>2000</v>
      </c>
      <c r="D87" s="32">
        <f>SUBTOTAL(9,D88:D88)</f>
        <v>1192</v>
      </c>
      <c r="E87" s="33">
        <f t="shared" si="4"/>
        <v>0.47929232006433453</v>
      </c>
      <c r="F87" s="33">
        <f t="shared" si="5"/>
        <v>0.59599999999999997</v>
      </c>
    </row>
    <row r="88" spans="1:6" s="11" customFormat="1" ht="15.95" customHeight="1" x14ac:dyDescent="0.25">
      <c r="A88" s="34" t="s">
        <v>124</v>
      </c>
      <c r="B88" s="35">
        <v>2487</v>
      </c>
      <c r="C88" s="35">
        <v>2000</v>
      </c>
      <c r="D88" s="35">
        <v>1192</v>
      </c>
      <c r="E88" s="36">
        <f t="shared" si="4"/>
        <v>0.47929232006433453</v>
      </c>
      <c r="F88" s="36">
        <f t="shared" si="5"/>
        <v>0.59599999999999997</v>
      </c>
    </row>
    <row r="89" spans="1:6" s="11" customFormat="1" ht="15.95" customHeight="1" x14ac:dyDescent="0.25">
      <c r="A89" s="28" t="s">
        <v>125</v>
      </c>
      <c r="B89" s="29">
        <f>SUBTOTAL(9,B90:B91)</f>
        <v>0</v>
      </c>
      <c r="C89" s="29">
        <f>SUBTOTAL(9,C90:C91)</f>
        <v>2402</v>
      </c>
      <c r="D89" s="29">
        <f>SUBTOTAL(9,D90:D91)</f>
        <v>1087.5</v>
      </c>
      <c r="E89" s="30" t="str">
        <f t="shared" si="4"/>
        <v>-</v>
      </c>
      <c r="F89" s="30">
        <f t="shared" si="5"/>
        <v>0.45274771024146543</v>
      </c>
    </row>
    <row r="90" spans="1:6" s="11" customFormat="1" ht="15.95" customHeight="1" x14ac:dyDescent="0.25">
      <c r="A90" s="31" t="s">
        <v>126</v>
      </c>
      <c r="B90" s="32">
        <f>SUBTOTAL(9,B91:B91)</f>
        <v>0</v>
      </c>
      <c r="C90" s="32">
        <f>SUBTOTAL(9,C91:C91)</f>
        <v>2402</v>
      </c>
      <c r="D90" s="32">
        <f>SUBTOTAL(9,D91:D91)</f>
        <v>1087.5</v>
      </c>
      <c r="E90" s="33" t="str">
        <f t="shared" si="4"/>
        <v>-</v>
      </c>
      <c r="F90" s="33">
        <f t="shared" si="5"/>
        <v>0.45274771024146543</v>
      </c>
    </row>
    <row r="91" spans="1:6" s="11" customFormat="1" ht="15.95" customHeight="1" x14ac:dyDescent="0.25">
      <c r="A91" s="34" t="s">
        <v>127</v>
      </c>
      <c r="B91" s="35">
        <v>0</v>
      </c>
      <c r="C91" s="35">
        <v>2402</v>
      </c>
      <c r="D91" s="35">
        <v>1087.5</v>
      </c>
      <c r="E91" s="36" t="str">
        <f t="shared" si="4"/>
        <v>-</v>
      </c>
      <c r="F91" s="36">
        <f t="shared" si="5"/>
        <v>0.45274771024146543</v>
      </c>
    </row>
    <row r="92" spans="1:6" ht="20.100000000000001" customHeight="1" x14ac:dyDescent="0.25">
      <c r="A92" s="37" t="s">
        <v>52</v>
      </c>
      <c r="B92" s="38">
        <f>IFERROR(SUBTOTAL(9,B37:B91),0)</f>
        <v>247394.99</v>
      </c>
      <c r="C92" s="38">
        <f>IFERROR(SUBTOTAL(9,C37:C91),0)</f>
        <v>596203.61</v>
      </c>
      <c r="D92" s="38">
        <f>IFERROR(SUBTOTAL(9,D37:D91),0)</f>
        <v>1298326.49</v>
      </c>
      <c r="E92" s="39">
        <f t="shared" si="4"/>
        <v>5.2479902280963735</v>
      </c>
      <c r="F92" s="39">
        <f t="shared" si="5"/>
        <v>2.1776562037254354</v>
      </c>
    </row>
    <row r="93" spans="1:6" x14ac:dyDescent="0.25">
      <c r="E93" s="11"/>
      <c r="F93" s="11"/>
    </row>
    <row r="94" spans="1:6" x14ac:dyDescent="0.25">
      <c r="C94" s="24"/>
    </row>
    <row r="99" spans="1:6" s="6" customFormat="1" ht="24.95" customHeight="1" x14ac:dyDescent="0.3">
      <c r="A99" s="62" t="s">
        <v>54</v>
      </c>
      <c r="B99" s="62"/>
      <c r="C99" s="62"/>
      <c r="D99" s="62"/>
      <c r="E99" s="62"/>
      <c r="F99" s="62"/>
    </row>
    <row r="100" spans="1:6" s="7" customFormat="1" ht="24.95" customHeight="1" x14ac:dyDescent="0.25">
      <c r="A100" s="8" t="s">
        <v>29</v>
      </c>
      <c r="B100" s="9"/>
      <c r="C100" s="9"/>
      <c r="D100" s="9"/>
      <c r="E100" s="9"/>
      <c r="F100" s="9"/>
    </row>
    <row r="101" spans="1:6" ht="57.6" customHeight="1" x14ac:dyDescent="0.25">
      <c r="A101" s="10" t="s">
        <v>30</v>
      </c>
      <c r="B101" s="10" t="s">
        <v>31</v>
      </c>
      <c r="C101" s="10" t="s">
        <v>7</v>
      </c>
      <c r="D101" s="10" t="s">
        <v>32</v>
      </c>
      <c r="E101" s="10" t="s">
        <v>33</v>
      </c>
      <c r="F101" s="10" t="s">
        <v>34</v>
      </c>
    </row>
    <row r="102" spans="1:6" s="11" customFormat="1" ht="15.95" customHeight="1" x14ac:dyDescent="0.25">
      <c r="A102" s="12" t="s">
        <v>11</v>
      </c>
      <c r="B102" s="12">
        <f>COLUMN()</f>
        <v>2</v>
      </c>
      <c r="C102" s="12">
        <f>COLUMN()</f>
        <v>3</v>
      </c>
      <c r="D102" s="12">
        <f>COLUMN()</f>
        <v>4</v>
      </c>
      <c r="E102" s="12" t="e">
        <f ca="1">_xlfn.CONCAT(TEXT(COLUMN(),"@")," (",TEXT(D102,"@")," / ",TEXT(B102,"@"),")")</f>
        <v>#NAME?</v>
      </c>
      <c r="F102" s="12" t="e">
        <f ca="1">_xlfn.CONCAT(TEXT(COLUMN(),"@")," (",TEXT(D102,"@")," / ",TEXT(C102,"@"),")")</f>
        <v>#NAME?</v>
      </c>
    </row>
    <row r="103" spans="1:6" x14ac:dyDescent="0.25">
      <c r="A103" s="25" t="s">
        <v>55</v>
      </c>
      <c r="B103" s="26">
        <f>SUBTOTAL(9,B104:B104)</f>
        <v>215806.98</v>
      </c>
      <c r="C103" s="26">
        <f>SUBTOTAL(9,C104:C104)</f>
        <v>569881</v>
      </c>
      <c r="D103" s="26">
        <f>SUBTOTAL(9,D104:D104)</f>
        <v>279064.93</v>
      </c>
      <c r="E103" s="27">
        <f t="shared" ref="E103:E109" si="6">IF(B103&lt;&gt;0,D103/B103,"-")</f>
        <v>1.2931228174362108</v>
      </c>
      <c r="F103" s="27">
        <f t="shared" ref="F103:F108" si="7">IF(C103&lt;&gt;0,D103/C103,"-")</f>
        <v>0.48968982998204885</v>
      </c>
    </row>
    <row r="104" spans="1:6" x14ac:dyDescent="0.25">
      <c r="A104" s="34" t="s">
        <v>56</v>
      </c>
      <c r="B104" s="35">
        <v>215806.98</v>
      </c>
      <c r="C104" s="35">
        <v>569881</v>
      </c>
      <c r="D104" s="35">
        <v>279064.93</v>
      </c>
      <c r="E104" s="36">
        <f t="shared" si="6"/>
        <v>1.2931228174362108</v>
      </c>
      <c r="F104" s="36">
        <f t="shared" si="7"/>
        <v>0.48968982998204885</v>
      </c>
    </row>
    <row r="105" spans="1:6" x14ac:dyDescent="0.25">
      <c r="A105" s="25" t="s">
        <v>57</v>
      </c>
      <c r="B105" s="26">
        <f>SUBTOTAL(9,B106:B106)</f>
        <v>12646.24</v>
      </c>
      <c r="C105" s="26">
        <f>SUBTOTAL(9,C106:C106)</f>
        <v>25659</v>
      </c>
      <c r="D105" s="26">
        <f>SUBTOTAL(9,D106:D106)</f>
        <v>9265.48</v>
      </c>
      <c r="E105" s="27">
        <f t="shared" si="6"/>
        <v>0.73266678475183133</v>
      </c>
      <c r="F105" s="27">
        <f t="shared" si="7"/>
        <v>0.36110058848747029</v>
      </c>
    </row>
    <row r="106" spans="1:6" x14ac:dyDescent="0.25">
      <c r="A106" s="34" t="s">
        <v>58</v>
      </c>
      <c r="B106" s="35">
        <v>12646.24</v>
      </c>
      <c r="C106" s="35">
        <v>25659</v>
      </c>
      <c r="D106" s="35">
        <v>9265.48</v>
      </c>
      <c r="E106" s="36">
        <f t="shared" si="6"/>
        <v>0.73266678475183133</v>
      </c>
      <c r="F106" s="36">
        <f t="shared" si="7"/>
        <v>0.36110058848747029</v>
      </c>
    </row>
    <row r="107" spans="1:6" x14ac:dyDescent="0.25">
      <c r="A107" s="25" t="s">
        <v>59</v>
      </c>
      <c r="B107" s="26">
        <f>SUBTOTAL(9,B108:B108)</f>
        <v>8403.61</v>
      </c>
      <c r="C107" s="26">
        <f>SUBTOTAL(9,C108:C108)</f>
        <v>663.61</v>
      </c>
      <c r="D107" s="26">
        <f>SUBTOTAL(9,D108:D108)</f>
        <v>975605.44</v>
      </c>
      <c r="E107" s="27">
        <f t="shared" si="6"/>
        <v>116.09361215001647</v>
      </c>
      <c r="F107" s="27">
        <f t="shared" si="7"/>
        <v>1470.1487922122933</v>
      </c>
    </row>
    <row r="108" spans="1:6" x14ac:dyDescent="0.25">
      <c r="A108" s="34" t="s">
        <v>60</v>
      </c>
      <c r="B108" s="35">
        <v>8403.61</v>
      </c>
      <c r="C108" s="35">
        <v>663.61</v>
      </c>
      <c r="D108" s="35">
        <v>975605.44</v>
      </c>
      <c r="E108" s="36">
        <f t="shared" si="6"/>
        <v>116.09361215001647</v>
      </c>
      <c r="F108" s="36">
        <f t="shared" si="7"/>
        <v>1470.1487922122933</v>
      </c>
    </row>
    <row r="109" spans="1:6" ht="20.100000000000001" customHeight="1" x14ac:dyDescent="0.25">
      <c r="A109" s="37" t="s">
        <v>52</v>
      </c>
      <c r="B109" s="38">
        <f>IFERROR(SUBTOTAL(9,B104:B108),0)</f>
        <v>236856.83000000002</v>
      </c>
      <c r="C109" s="38">
        <f>IFERROR(SUBTOTAL(9,C104:C108),0)</f>
        <v>596203.61</v>
      </c>
      <c r="D109" s="38">
        <f>IFERROR(SUBTOTAL(9,D104:D108),0)</f>
        <v>1263935.8499999999</v>
      </c>
      <c r="E109" s="39">
        <f t="shared" si="6"/>
        <v>5.3362862704866894</v>
      </c>
      <c r="F109" s="39">
        <f>IF(C109&lt;&gt;0,D109/C109,"-")</f>
        <v>2.1199734936190673</v>
      </c>
    </row>
    <row r="110" spans="1:6" x14ac:dyDescent="0.25">
      <c r="A110" s="11"/>
      <c r="B110" s="11"/>
      <c r="C110" s="11"/>
      <c r="D110" s="11"/>
      <c r="E110" s="11"/>
      <c r="F110" s="11"/>
    </row>
    <row r="111" spans="1:6" x14ac:dyDescent="0.25">
      <c r="A111" s="11"/>
      <c r="B111" s="11"/>
      <c r="C111" s="11"/>
      <c r="D111" s="11"/>
      <c r="E111" s="11"/>
      <c r="F111" s="11"/>
    </row>
    <row r="112" spans="1:6" s="7" customFormat="1" ht="24.95" customHeight="1" x14ac:dyDescent="0.25">
      <c r="A112" s="8" t="s">
        <v>53</v>
      </c>
      <c r="B112" s="9"/>
      <c r="C112" s="9"/>
      <c r="D112" s="9"/>
      <c r="E112" s="9"/>
      <c r="F112" s="9"/>
    </row>
    <row r="113" spans="1:6" ht="57.6" customHeight="1" x14ac:dyDescent="0.25">
      <c r="A113" s="40" t="s">
        <v>30</v>
      </c>
      <c r="B113" s="10" t="s">
        <v>31</v>
      </c>
      <c r="C113" s="10" t="s">
        <v>7</v>
      </c>
      <c r="D113" s="10" t="s">
        <v>32</v>
      </c>
      <c r="E113" s="10" t="s">
        <v>33</v>
      </c>
      <c r="F113" s="10" t="s">
        <v>34</v>
      </c>
    </row>
    <row r="114" spans="1:6" s="11" customFormat="1" ht="15.95" customHeight="1" x14ac:dyDescent="0.25">
      <c r="A114" s="12" t="s">
        <v>11</v>
      </c>
      <c r="B114" s="12">
        <f>COLUMN()</f>
        <v>2</v>
      </c>
      <c r="C114" s="12">
        <f>COLUMN()</f>
        <v>3</v>
      </c>
      <c r="D114" s="12">
        <f>COLUMN()</f>
        <v>4</v>
      </c>
      <c r="E114" s="12" t="e">
        <f ca="1">_xlfn.CONCAT(TEXT(COLUMN(),"@")," (",TEXT(D114,"@")," / ",TEXT(B114,"@"),")")</f>
        <v>#NAME?</v>
      </c>
      <c r="F114" s="12" t="e">
        <f ca="1">_xlfn.CONCAT(TEXT(COLUMN(),"@")," (",TEXT(D114,"@")," / ",TEXT(C114,"@"),")")</f>
        <v>#NAME?</v>
      </c>
    </row>
    <row r="115" spans="1:6" s="11" customFormat="1" ht="15.95" customHeight="1" x14ac:dyDescent="0.25">
      <c r="A115" s="25" t="s">
        <v>55</v>
      </c>
      <c r="B115" s="26">
        <f>SUBTOTAL(9,B116:B116)</f>
        <v>221552.98</v>
      </c>
      <c r="C115" s="26">
        <f>SUBTOTAL(9,C116:C116)</f>
        <v>569881</v>
      </c>
      <c r="D115" s="26">
        <f>SUBTOTAL(9,D116:D116)</f>
        <v>324186.13</v>
      </c>
      <c r="E115" s="27">
        <f>IF(B115&lt;&gt;0,D115/B115,"-")</f>
        <v>1.4632442768316634</v>
      </c>
      <c r="F115" s="27">
        <f>IF(C115&lt;&gt;0,D115/C115,"-")</f>
        <v>0.56886635981897971</v>
      </c>
    </row>
    <row r="116" spans="1:6" s="11" customFormat="1" ht="15.95" customHeight="1" x14ac:dyDescent="0.25">
      <c r="A116" s="34" t="s">
        <v>56</v>
      </c>
      <c r="B116" s="35">
        <v>221552.98</v>
      </c>
      <c r="C116" s="35">
        <v>569881</v>
      </c>
      <c r="D116" s="35">
        <v>324186.13</v>
      </c>
      <c r="E116" s="36">
        <f>IF(B116&lt;&gt;0,D116/B116,"-")</f>
        <v>1.4632442768316634</v>
      </c>
      <c r="F116" s="36">
        <f t="shared" ref="F116:F121" si="8">IF(C116&lt;&gt;0,D116/C116,"-")</f>
        <v>0.56886635981897971</v>
      </c>
    </row>
    <row r="117" spans="1:6" s="11" customFormat="1" ht="15.95" customHeight="1" x14ac:dyDescent="0.25">
      <c r="A117" s="25" t="s">
        <v>57</v>
      </c>
      <c r="B117" s="26">
        <f t="shared" ref="B117:D119" si="9">SUBTOTAL(9,B118:B118)</f>
        <v>9830.5400000000009</v>
      </c>
      <c r="C117" s="26">
        <f t="shared" si="9"/>
        <v>25659</v>
      </c>
      <c r="D117" s="26">
        <f t="shared" si="9"/>
        <v>6347.46</v>
      </c>
      <c r="E117" s="27">
        <f t="shared" ref="E117:E120" si="10">IF(B117&lt;&gt;0,D117/B117,"-")</f>
        <v>0.64568782589766172</v>
      </c>
      <c r="F117" s="27">
        <f t="shared" si="8"/>
        <v>0.2473775283526248</v>
      </c>
    </row>
    <row r="118" spans="1:6" s="11" customFormat="1" ht="15.95" customHeight="1" x14ac:dyDescent="0.25">
      <c r="A118" s="34" t="s">
        <v>58</v>
      </c>
      <c r="B118" s="35">
        <v>9830.5400000000009</v>
      </c>
      <c r="C118" s="35">
        <v>25659</v>
      </c>
      <c r="D118" s="35">
        <v>6347.46</v>
      </c>
      <c r="E118" s="36">
        <f t="shared" si="10"/>
        <v>0.64568782589766172</v>
      </c>
      <c r="F118" s="36">
        <f t="shared" si="8"/>
        <v>0.2473775283526248</v>
      </c>
    </row>
    <row r="119" spans="1:6" s="11" customFormat="1" ht="15.95" customHeight="1" x14ac:dyDescent="0.25">
      <c r="A119" s="25" t="s">
        <v>59</v>
      </c>
      <c r="B119" s="26">
        <f t="shared" si="9"/>
        <v>16011.47</v>
      </c>
      <c r="C119" s="26">
        <f t="shared" si="9"/>
        <v>663.61</v>
      </c>
      <c r="D119" s="26">
        <f t="shared" si="9"/>
        <v>967792.9</v>
      </c>
      <c r="E119" s="27">
        <f t="shared" si="10"/>
        <v>60.443725654171672</v>
      </c>
      <c r="F119" s="27">
        <f>IF(C119&lt;&gt;0,D119/C119,"-")</f>
        <v>1458.3760039782403</v>
      </c>
    </row>
    <row r="120" spans="1:6" s="11" customFormat="1" ht="15.95" customHeight="1" x14ac:dyDescent="0.25">
      <c r="A120" s="34" t="s">
        <v>60</v>
      </c>
      <c r="B120" s="35">
        <v>16011.47</v>
      </c>
      <c r="C120" s="35">
        <v>663.61</v>
      </c>
      <c r="D120" s="35">
        <v>967792.9</v>
      </c>
      <c r="E120" s="36">
        <f t="shared" si="10"/>
        <v>60.443725654171672</v>
      </c>
      <c r="F120" s="36">
        <f t="shared" si="8"/>
        <v>1458.3760039782403</v>
      </c>
    </row>
    <row r="121" spans="1:6" ht="20.100000000000001" customHeight="1" x14ac:dyDescent="0.25">
      <c r="A121" s="37" t="s">
        <v>52</v>
      </c>
      <c r="B121" s="38">
        <f>IFERROR(SUBTOTAL(9,B116:B120),0)</f>
        <v>247394.99000000002</v>
      </c>
      <c r="C121" s="38">
        <f>IFERROR(SUBTOTAL(9,C116:C120),0)</f>
        <v>596203.61</v>
      </c>
      <c r="D121" s="38">
        <f>IFERROR(SUBTOTAL(9,D116:D120),0)</f>
        <v>1298326.49</v>
      </c>
      <c r="E121" s="39">
        <f>IF(B121&lt;&gt;0,D121/B121,"-")</f>
        <v>5.2479902280963726</v>
      </c>
      <c r="F121" s="39">
        <f t="shared" si="8"/>
        <v>2.1776562037254354</v>
      </c>
    </row>
    <row r="122" spans="1:6" x14ac:dyDescent="0.25">
      <c r="E122" s="11"/>
      <c r="F122" s="11"/>
    </row>
    <row r="123" spans="1:6" x14ac:dyDescent="0.25">
      <c r="C123" s="24"/>
    </row>
    <row r="128" spans="1:6" s="6" customFormat="1" ht="24.95" customHeight="1" x14ac:dyDescent="0.3">
      <c r="A128" s="62" t="s">
        <v>61</v>
      </c>
      <c r="B128" s="62"/>
      <c r="C128" s="62"/>
      <c r="D128" s="62"/>
      <c r="E128" s="62"/>
      <c r="F128" s="62"/>
    </row>
    <row r="129" spans="1:6" s="7" customFormat="1" ht="24.95" customHeight="1" x14ac:dyDescent="0.25">
      <c r="A129" s="8" t="s">
        <v>53</v>
      </c>
      <c r="B129" s="9"/>
      <c r="C129" s="9"/>
      <c r="D129" s="9"/>
      <c r="E129" s="9"/>
      <c r="F129" s="9"/>
    </row>
    <row r="130" spans="1:6" ht="57.6" customHeight="1" x14ac:dyDescent="0.25">
      <c r="A130" s="10" t="s">
        <v>30</v>
      </c>
      <c r="B130" s="10" t="s">
        <v>31</v>
      </c>
      <c r="C130" s="10" t="s">
        <v>7</v>
      </c>
      <c r="D130" s="10" t="s">
        <v>32</v>
      </c>
      <c r="E130" s="10" t="s">
        <v>33</v>
      </c>
      <c r="F130" s="10" t="s">
        <v>34</v>
      </c>
    </row>
    <row r="131" spans="1:6" s="11" customFormat="1" ht="15.95" customHeight="1" x14ac:dyDescent="0.25">
      <c r="A131" s="12" t="s">
        <v>11</v>
      </c>
      <c r="B131" s="12">
        <f>COLUMN()</f>
        <v>2</v>
      </c>
      <c r="C131" s="12">
        <f>COLUMN()</f>
        <v>3</v>
      </c>
      <c r="D131" s="12">
        <f>COLUMN()</f>
        <v>4</v>
      </c>
      <c r="E131" s="12" t="e">
        <f ca="1">_xlfn.CONCAT(TEXT(COLUMN(),"@")," (",TEXT(D131,"@")," / ",TEXT(B131,"@"),")")</f>
        <v>#NAME?</v>
      </c>
      <c r="F131" s="12" t="e">
        <f ca="1">_xlfn.CONCAT(TEXT(COLUMN(),"@")," (",TEXT(D131,"@")," / ",TEXT(C131,"@"),")")</f>
        <v>#NAME?</v>
      </c>
    </row>
    <row r="132" spans="1:6" s="11" customFormat="1" ht="15.95" customHeight="1" x14ac:dyDescent="0.25">
      <c r="A132" s="25" t="s">
        <v>130</v>
      </c>
      <c r="B132" s="26">
        <f>SUBTOTAL(9,B133:B133)</f>
        <v>247394.99</v>
      </c>
      <c r="C132" s="26">
        <f>SUBTOTAL(9,C133:C133)</f>
        <v>596203.61</v>
      </c>
      <c r="D132" s="26">
        <f>SUBTOTAL(9,D133:D133)</f>
        <v>1298326.49</v>
      </c>
      <c r="E132" s="27">
        <f>IF(B132&lt;&gt;0,D132/B132,"-")</f>
        <v>5.2479902280963735</v>
      </c>
      <c r="F132" s="27">
        <f>IF(C132&lt;&gt;0,D132/C132,"-")</f>
        <v>2.1776562037254354</v>
      </c>
    </row>
    <row r="133" spans="1:6" s="11" customFormat="1" ht="15.95" customHeight="1" x14ac:dyDescent="0.25">
      <c r="A133" s="34" t="s">
        <v>131</v>
      </c>
      <c r="B133" s="35">
        <v>247394.99</v>
      </c>
      <c r="C133" s="35">
        <v>596203.61</v>
      </c>
      <c r="D133" s="35">
        <v>1298326.49</v>
      </c>
      <c r="E133" s="36">
        <f>IF(B133&lt;&gt;0,D133/B133,"-")</f>
        <v>5.2479902280963735</v>
      </c>
      <c r="F133" s="36">
        <f>IF(C133&lt;&gt;0,D133/C133,"-")</f>
        <v>2.1776562037254354</v>
      </c>
    </row>
    <row r="134" spans="1:6" ht="20.100000000000001" customHeight="1" x14ac:dyDescent="0.25">
      <c r="A134" s="37" t="s">
        <v>52</v>
      </c>
      <c r="B134" s="38">
        <f>IFERROR(SUBTOTAL(9,B132:B133),0)</f>
        <v>247394.99</v>
      </c>
      <c r="C134" s="38">
        <f>IFERROR(SUBTOTAL(9,C132:C133),0)</f>
        <v>596203.61</v>
      </c>
      <c r="D134" s="38">
        <f>IFERROR(SUBTOTAL(9,D132:D133),0)</f>
        <v>1298326.49</v>
      </c>
      <c r="E134" s="39">
        <f>IF(B134&lt;&gt;0,D134/B134,"-")</f>
        <v>5.2479902280963735</v>
      </c>
      <c r="F134" s="39">
        <f>IF(C134&lt;&gt;0,D134/C134,"-")</f>
        <v>2.1776562037254354</v>
      </c>
    </row>
    <row r="135" spans="1:6" x14ac:dyDescent="0.25">
      <c r="A135" s="11"/>
      <c r="B135" s="11"/>
      <c r="C135" s="11"/>
      <c r="D135" s="11"/>
      <c r="E135" s="11"/>
      <c r="F135" s="11"/>
    </row>
    <row r="136" spans="1:6" x14ac:dyDescent="0.25">
      <c r="A136" s="11"/>
      <c r="B136" s="11"/>
      <c r="C136" s="11"/>
      <c r="D136" s="11"/>
      <c r="E136" s="11"/>
      <c r="F136" s="11"/>
    </row>
    <row r="137" spans="1:6" x14ac:dyDescent="0.25">
      <c r="C137" s="24"/>
    </row>
  </sheetData>
  <mergeCells count="5">
    <mergeCell ref="A2:F2"/>
    <mergeCell ref="A3:F3"/>
    <mergeCell ref="A1:F1"/>
    <mergeCell ref="A99:F99"/>
    <mergeCell ref="A128:F128"/>
  </mergeCells>
  <pageMargins left="0.39370078740157499" right="0.39370078740157499" top="0.39370078740157499" bottom="0.39370078740157499" header="0.23622047244094499" footer="0.23622047244094499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zoomScaleNormal="100" workbookViewId="0">
      <pane ySplit="6" topLeftCell="A7" activePane="bottomLeft" state="frozen"/>
      <selection pane="bottomLeft" activeCell="B41" sqref="B41"/>
    </sheetView>
  </sheetViews>
  <sheetFormatPr defaultColWidth="9.140625" defaultRowHeight="15" x14ac:dyDescent="0.25"/>
  <cols>
    <col min="1" max="1" width="73.7109375" style="1" customWidth="1"/>
    <col min="2" max="2" width="29.710937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62" t="s">
        <v>2</v>
      </c>
      <c r="B1" s="62"/>
      <c r="C1" s="62"/>
      <c r="D1" s="62"/>
      <c r="E1" s="62"/>
      <c r="F1" s="62"/>
    </row>
    <row r="2" spans="1:6" s="5" customFormat="1" ht="30" customHeight="1" x14ac:dyDescent="0.25">
      <c r="A2" s="62" t="s">
        <v>62</v>
      </c>
      <c r="B2" s="62"/>
      <c r="C2" s="62"/>
      <c r="D2" s="62"/>
      <c r="E2" s="62"/>
      <c r="F2" s="62"/>
    </row>
    <row r="3" spans="1:6" s="6" customFormat="1" ht="24.95" customHeight="1" x14ac:dyDescent="0.3">
      <c r="A3" s="62" t="s">
        <v>63</v>
      </c>
      <c r="B3" s="62"/>
      <c r="C3" s="62"/>
      <c r="D3" s="62"/>
      <c r="E3" s="62"/>
      <c r="F3" s="62"/>
    </row>
    <row r="4" spans="1:6" s="7" customFormat="1" ht="24.95" customHeight="1" x14ac:dyDescent="0.25">
      <c r="A4" s="8" t="s">
        <v>64</v>
      </c>
      <c r="B4" s="9"/>
      <c r="C4" s="9"/>
      <c r="D4" s="9"/>
      <c r="E4" s="9"/>
      <c r="F4" s="9"/>
    </row>
    <row r="5" spans="1:6" ht="57.6" customHeight="1" x14ac:dyDescent="0.25">
      <c r="A5" s="10" t="s">
        <v>30</v>
      </c>
      <c r="B5" s="10" t="s">
        <v>31</v>
      </c>
      <c r="C5" s="10" t="s">
        <v>7</v>
      </c>
      <c r="D5" s="10" t="s">
        <v>32</v>
      </c>
      <c r="E5" s="10" t="s">
        <v>33</v>
      </c>
      <c r="F5" s="10" t="s">
        <v>34</v>
      </c>
    </row>
    <row r="6" spans="1:6" s="11" customFormat="1" ht="15.95" customHeight="1" x14ac:dyDescent="0.25">
      <c r="A6" s="12" t="s">
        <v>11</v>
      </c>
      <c r="B6" s="12">
        <f>COLUMN()</f>
        <v>2</v>
      </c>
      <c r="C6" s="12">
        <v>3</v>
      </c>
      <c r="D6" s="12">
        <f>COLUMN()</f>
        <v>4</v>
      </c>
      <c r="E6" s="12" t="e">
        <f ca="1">_xlfn.CONCAT(TEXT(COLUMN(),"@")," (",TEXT(D6,"@")," / ",TEXT(B6,"@"),")")</f>
        <v>#NAME?</v>
      </c>
      <c r="F6" s="12" t="e">
        <f ca="1">_xlfn.CONCAT(TEXT(COLUMN(),"@")," (",TEXT(D6,"@")," / ",TEXT(C6,"@"),")")</f>
        <v>#NAME?</v>
      </c>
    </row>
    <row r="7" spans="1:6" ht="20.100000000000001" customHeight="1" x14ac:dyDescent="0.25">
      <c r="A7" s="37" t="s">
        <v>52</v>
      </c>
      <c r="B7" s="38">
        <f>IFERROR(SUBTOTAL(9,#REF!),0)</f>
        <v>0</v>
      </c>
      <c r="C7" s="38">
        <v>0</v>
      </c>
      <c r="D7" s="38">
        <f>IFERROR(SUBTOTAL(9,#REF!),0)</f>
        <v>0</v>
      </c>
      <c r="E7" s="39" t="str">
        <f>IF(B7&lt;&gt;0,D7/B7,"-")</f>
        <v>-</v>
      </c>
      <c r="F7" s="39" t="str">
        <f>IF(C7&lt;&gt;0,D7/C7,"-")</f>
        <v>-</v>
      </c>
    </row>
    <row r="8" spans="1:6" x14ac:dyDescent="0.25">
      <c r="A8" s="11"/>
      <c r="B8" s="11"/>
      <c r="C8" s="11"/>
      <c r="D8" s="11"/>
      <c r="E8" s="11"/>
      <c r="F8" s="11"/>
    </row>
    <row r="9" spans="1:6" x14ac:dyDescent="0.25">
      <c r="A9" s="11"/>
      <c r="B9" s="11"/>
      <c r="C9" s="11"/>
      <c r="D9" s="11"/>
      <c r="E9" s="11"/>
      <c r="F9" s="11"/>
    </row>
    <row r="10" spans="1:6" s="7" customFormat="1" ht="24.95" customHeight="1" x14ac:dyDescent="0.25">
      <c r="A10" s="8" t="s">
        <v>65</v>
      </c>
      <c r="B10" s="9"/>
      <c r="C10" s="9"/>
      <c r="D10" s="9"/>
      <c r="E10" s="9"/>
      <c r="F10" s="9"/>
    </row>
    <row r="11" spans="1:6" ht="57.6" customHeight="1" x14ac:dyDescent="0.25">
      <c r="A11" s="40" t="s">
        <v>30</v>
      </c>
      <c r="B11" s="10" t="s">
        <v>31</v>
      </c>
      <c r="C11" s="10" t="s">
        <v>7</v>
      </c>
      <c r="D11" s="10" t="s">
        <v>32</v>
      </c>
      <c r="E11" s="10" t="s">
        <v>33</v>
      </c>
      <c r="F11" s="10" t="s">
        <v>34</v>
      </c>
    </row>
    <row r="12" spans="1:6" s="11" customFormat="1" ht="15.95" customHeight="1" x14ac:dyDescent="0.25">
      <c r="A12" s="12" t="s">
        <v>11</v>
      </c>
      <c r="B12" s="12">
        <f>COLUMN()</f>
        <v>2</v>
      </c>
      <c r="C12" s="12">
        <v>3</v>
      </c>
      <c r="D12" s="12">
        <f>COLUMN()</f>
        <v>4</v>
      </c>
      <c r="E12" s="12" t="e">
        <f ca="1">_xlfn.CONCAT(TEXT(COLUMN(),"@")," (",TEXT(D12,"@")," / ",TEXT(B12,"@"),")")</f>
        <v>#NAME?</v>
      </c>
      <c r="F12" s="12" t="e">
        <f ca="1">_xlfn.CONCAT(TEXT(COLUMN(),"@")," (",TEXT(D12,"@")," / ",TEXT(C12,"@"),")")</f>
        <v>#NAME?</v>
      </c>
    </row>
    <row r="13" spans="1:6" ht="20.100000000000001" customHeight="1" x14ac:dyDescent="0.25">
      <c r="A13" s="37" t="s">
        <v>52</v>
      </c>
      <c r="B13" s="38">
        <f>IFERROR(SUBTOTAL(9,#REF!),0)</f>
        <v>0</v>
      </c>
      <c r="C13" s="38">
        <v>0</v>
      </c>
      <c r="D13" s="38">
        <f>IFERROR(SUBTOTAL(9,#REF!),0)</f>
        <v>0</v>
      </c>
      <c r="E13" s="39" t="str">
        <f>IF(B13&lt;&gt;0,D13/D13,"-")</f>
        <v>-</v>
      </c>
      <c r="F13" s="39" t="str">
        <f>IF(C13&lt;&gt;0,D13/C13,"-")</f>
        <v>-</v>
      </c>
    </row>
    <row r="14" spans="1:6" x14ac:dyDescent="0.25">
      <c r="E14" s="11"/>
      <c r="F14" s="11"/>
    </row>
    <row r="15" spans="1:6" x14ac:dyDescent="0.25">
      <c r="C15" s="24"/>
    </row>
    <row r="20" spans="1:6" s="6" customFormat="1" ht="24.95" customHeight="1" x14ac:dyDescent="0.3">
      <c r="A20" s="62" t="s">
        <v>66</v>
      </c>
      <c r="B20" s="62"/>
      <c r="C20" s="62"/>
      <c r="D20" s="62"/>
      <c r="E20" s="62"/>
      <c r="F20" s="62"/>
    </row>
    <row r="21" spans="1:6" s="7" customFormat="1" ht="24.95" customHeight="1" x14ac:dyDescent="0.25">
      <c r="A21" s="8" t="s">
        <v>64</v>
      </c>
      <c r="B21" s="9"/>
      <c r="C21" s="9"/>
      <c r="D21" s="9"/>
      <c r="E21" s="9"/>
      <c r="F21" s="9"/>
    </row>
    <row r="22" spans="1:6" ht="57.6" customHeight="1" x14ac:dyDescent="0.25">
      <c r="A22" s="10" t="s">
        <v>30</v>
      </c>
      <c r="B22" s="10" t="s">
        <v>31</v>
      </c>
      <c r="C22" s="10" t="s">
        <v>7</v>
      </c>
      <c r="D22" s="10" t="s">
        <v>32</v>
      </c>
      <c r="E22" s="10" t="s">
        <v>33</v>
      </c>
      <c r="F22" s="10" t="s">
        <v>34</v>
      </c>
    </row>
    <row r="23" spans="1:6" s="11" customFormat="1" ht="15.95" customHeight="1" x14ac:dyDescent="0.25">
      <c r="A23" s="12" t="s">
        <v>11</v>
      </c>
      <c r="B23" s="12">
        <f>COLUMN()</f>
        <v>2</v>
      </c>
      <c r="C23" s="12">
        <f>COLUMN()</f>
        <v>3</v>
      </c>
      <c r="D23" s="12">
        <f>COLUMN()</f>
        <v>4</v>
      </c>
      <c r="E23" s="12" t="e">
        <f ca="1">_xlfn.CONCAT(TEXT(COLUMN(),"@")," (",TEXT(D23,"@")," / ",TEXT(B23,"@"),")")</f>
        <v>#NAME?</v>
      </c>
      <c r="F23" s="12" t="e">
        <f ca="1">_xlfn.CONCAT(TEXT(COLUMN(),"@")," (",TEXT(D23,"@")," / ",TEXT(C23,"@"),")")</f>
        <v>#NAME?</v>
      </c>
    </row>
    <row r="24" spans="1:6" s="11" customFormat="1" ht="15.95" customHeight="1" x14ac:dyDescent="0.25">
      <c r="A24" s="25" t="s">
        <v>55</v>
      </c>
      <c r="B24" s="26">
        <f>SUBTOTAL(9,B25:B25)</f>
        <v>215806.98</v>
      </c>
      <c r="C24" s="26">
        <f>SUBTOTAL(9,C25:C25)</f>
        <v>569881</v>
      </c>
      <c r="D24" s="26">
        <f>SUBTOTAL(9,D25:D25)</f>
        <v>279064.93</v>
      </c>
      <c r="E24" s="27">
        <f t="shared" ref="E24:E30" si="0">IF(B24&lt;&gt;0,D24/B24,"-")</f>
        <v>1.2931228174362108</v>
      </c>
      <c r="F24" s="27">
        <f t="shared" ref="F24:F29" si="1">IF(C24&lt;&gt;0,D24/C24,"-")</f>
        <v>0.48968982998204885</v>
      </c>
    </row>
    <row r="25" spans="1:6" s="11" customFormat="1" ht="15.95" customHeight="1" x14ac:dyDescent="0.25">
      <c r="A25" s="34" t="s">
        <v>56</v>
      </c>
      <c r="B25" s="35">
        <v>215806.98</v>
      </c>
      <c r="C25" s="35">
        <v>569881</v>
      </c>
      <c r="D25" s="35">
        <v>279064.93</v>
      </c>
      <c r="E25" s="36">
        <f t="shared" si="0"/>
        <v>1.2931228174362108</v>
      </c>
      <c r="F25" s="36">
        <f t="shared" si="1"/>
        <v>0.48968982998204885</v>
      </c>
    </row>
    <row r="26" spans="1:6" s="11" customFormat="1" ht="15.95" customHeight="1" x14ac:dyDescent="0.25">
      <c r="A26" s="25" t="s">
        <v>57</v>
      </c>
      <c r="B26" s="26">
        <f>SUBTOTAL(9,B27:B27)</f>
        <v>12646.24</v>
      </c>
      <c r="C26" s="26">
        <f>SUBTOTAL(9,C27:C27)</f>
        <v>25659</v>
      </c>
      <c r="D26" s="26">
        <f>SUBTOTAL(9,D27:D27)</f>
        <v>9265.48</v>
      </c>
      <c r="E26" s="27">
        <f t="shared" si="0"/>
        <v>0.73266678475183133</v>
      </c>
      <c r="F26" s="27">
        <f t="shared" si="1"/>
        <v>0.36110058848747029</v>
      </c>
    </row>
    <row r="27" spans="1:6" s="11" customFormat="1" ht="15.95" customHeight="1" x14ac:dyDescent="0.25">
      <c r="A27" s="34" t="s">
        <v>58</v>
      </c>
      <c r="B27" s="35">
        <v>12646.24</v>
      </c>
      <c r="C27" s="35">
        <v>25659</v>
      </c>
      <c r="D27" s="35">
        <v>9265.48</v>
      </c>
      <c r="E27" s="36">
        <f t="shared" si="0"/>
        <v>0.73266678475183133</v>
      </c>
      <c r="F27" s="36">
        <f t="shared" si="1"/>
        <v>0.36110058848747029</v>
      </c>
    </row>
    <row r="28" spans="1:6" s="11" customFormat="1" ht="15.95" customHeight="1" x14ac:dyDescent="0.25">
      <c r="A28" s="25" t="s">
        <v>59</v>
      </c>
      <c r="B28" s="26">
        <f>SUBTOTAL(9,B29:B29)</f>
        <v>8403.61</v>
      </c>
      <c r="C28" s="26">
        <f>SUBTOTAL(9,C29:C29)</f>
        <v>663.61</v>
      </c>
      <c r="D28" s="26">
        <f>SUBTOTAL(9,D29:D29)</f>
        <v>975605.44</v>
      </c>
      <c r="E28" s="27">
        <f t="shared" si="0"/>
        <v>116.09361215001647</v>
      </c>
      <c r="F28" s="27">
        <f t="shared" si="1"/>
        <v>1470.1487922122933</v>
      </c>
    </row>
    <row r="29" spans="1:6" s="11" customFormat="1" ht="15.95" customHeight="1" x14ac:dyDescent="0.25">
      <c r="A29" s="34" t="s">
        <v>60</v>
      </c>
      <c r="B29" s="35">
        <v>8403.61</v>
      </c>
      <c r="C29" s="35">
        <v>663.61</v>
      </c>
      <c r="D29" s="35">
        <v>975605.44</v>
      </c>
      <c r="E29" s="36">
        <f t="shared" si="0"/>
        <v>116.09361215001647</v>
      </c>
      <c r="F29" s="36">
        <f t="shared" si="1"/>
        <v>1470.1487922122933</v>
      </c>
    </row>
    <row r="30" spans="1:6" ht="20.100000000000001" customHeight="1" x14ac:dyDescent="0.25">
      <c r="A30" s="37" t="s">
        <v>52</v>
      </c>
      <c r="B30" s="38">
        <f>IFERROR(SUBTOTAL(9,B25:B29),0)</f>
        <v>236856.83000000002</v>
      </c>
      <c r="C30" s="38">
        <f>IFERROR(SUBTOTAL(9,C25:C29),0)</f>
        <v>596203.61</v>
      </c>
      <c r="D30" s="38">
        <f>IFERROR(SUBTOTAL(9,D25:D29),0)</f>
        <v>1263935.8499999999</v>
      </c>
      <c r="E30" s="39">
        <f t="shared" si="0"/>
        <v>5.3362862704866894</v>
      </c>
      <c r="F30" s="39">
        <f>IF(C30&lt;&gt;0,D30/C30,"-")</f>
        <v>2.1199734936190673</v>
      </c>
    </row>
    <row r="31" spans="1:6" x14ac:dyDescent="0.25">
      <c r="A31" s="11"/>
      <c r="B31" s="11"/>
      <c r="C31" s="11"/>
      <c r="D31" s="11"/>
      <c r="E31" s="11"/>
      <c r="F31" s="11"/>
    </row>
    <row r="32" spans="1:6" x14ac:dyDescent="0.25">
      <c r="A32" s="11"/>
      <c r="B32" s="11"/>
      <c r="C32" s="11"/>
      <c r="D32" s="11"/>
      <c r="E32" s="11"/>
      <c r="F32" s="11"/>
    </row>
    <row r="33" spans="1:6" s="7" customFormat="1" ht="24.95" customHeight="1" x14ac:dyDescent="0.25">
      <c r="A33" s="8" t="s">
        <v>65</v>
      </c>
      <c r="B33" s="9"/>
      <c r="C33" s="9"/>
      <c r="D33" s="9"/>
      <c r="E33" s="9"/>
      <c r="F33" s="9"/>
    </row>
    <row r="34" spans="1:6" ht="57.6" customHeight="1" x14ac:dyDescent="0.25">
      <c r="A34" s="40" t="s">
        <v>30</v>
      </c>
      <c r="B34" s="10" t="s">
        <v>31</v>
      </c>
      <c r="C34" s="10" t="s">
        <v>7</v>
      </c>
      <c r="D34" s="10" t="s">
        <v>32</v>
      </c>
      <c r="E34" s="10" t="s">
        <v>33</v>
      </c>
      <c r="F34" s="10" t="s">
        <v>34</v>
      </c>
    </row>
    <row r="35" spans="1:6" s="11" customFormat="1" ht="15.95" customHeight="1" x14ac:dyDescent="0.25">
      <c r="A35" s="12" t="s">
        <v>11</v>
      </c>
      <c r="B35" s="12">
        <f>COLUMN()</f>
        <v>2</v>
      </c>
      <c r="C35" s="12">
        <f>COLUMN()</f>
        <v>3</v>
      </c>
      <c r="D35" s="12">
        <f>COLUMN()</f>
        <v>4</v>
      </c>
      <c r="E35" s="12" t="e">
        <f ca="1">_xlfn.CONCAT(TEXT(COLUMN(),"@")," (",TEXT(D35,"@")," / ",TEXT(B35,"@"),")")</f>
        <v>#NAME?</v>
      </c>
      <c r="F35" s="12" t="e">
        <f ca="1">_xlfn.CONCAT(TEXT(COLUMN(),"@")," (",TEXT(D35,"@")," / ",TEXT(C35,"@"),")")</f>
        <v>#NAME?</v>
      </c>
    </row>
    <row r="36" spans="1:6" s="11" customFormat="1" ht="15.95" customHeight="1" x14ac:dyDescent="0.25">
      <c r="A36" s="25" t="s">
        <v>55</v>
      </c>
      <c r="B36" s="26">
        <f>SUBTOTAL(9,B37:B37)</f>
        <v>221552.98</v>
      </c>
      <c r="C36" s="26">
        <f>SUBTOTAL(9,C37:C37)</f>
        <v>569881</v>
      </c>
      <c r="D36" s="26">
        <f>SUBTOTAL(9,D37:D37)</f>
        <v>324186.13</v>
      </c>
      <c r="E36" s="27">
        <f>IF(B36&lt;&gt;0,D36/B36,"-")</f>
        <v>1.4632442768316634</v>
      </c>
      <c r="F36" s="27">
        <f>IF(C36&lt;&gt;0,D36/C36,"-")</f>
        <v>0.56886635981897971</v>
      </c>
    </row>
    <row r="37" spans="1:6" s="11" customFormat="1" ht="15.95" customHeight="1" x14ac:dyDescent="0.25">
      <c r="A37" s="34" t="s">
        <v>56</v>
      </c>
      <c r="B37" s="35">
        <v>221552.98</v>
      </c>
      <c r="C37" s="35">
        <v>569881</v>
      </c>
      <c r="D37" s="35">
        <v>324186.13</v>
      </c>
      <c r="E37" s="36">
        <f>IF(B37&lt;&gt;0,D37/B37,"-")</f>
        <v>1.4632442768316634</v>
      </c>
      <c r="F37" s="36">
        <f t="shared" ref="F37:F42" si="2">IF(C37&lt;&gt;0,D37/C37,"-")</f>
        <v>0.56886635981897971</v>
      </c>
    </row>
    <row r="38" spans="1:6" s="11" customFormat="1" ht="15.95" customHeight="1" x14ac:dyDescent="0.25">
      <c r="A38" s="25" t="s">
        <v>57</v>
      </c>
      <c r="B38" s="26">
        <f t="shared" ref="B38:D40" si="3">SUBTOTAL(9,B39:B39)</f>
        <v>9830.5400000000009</v>
      </c>
      <c r="C38" s="26">
        <f t="shared" si="3"/>
        <v>25659</v>
      </c>
      <c r="D38" s="26">
        <f t="shared" si="3"/>
        <v>6347.46</v>
      </c>
      <c r="E38" s="27">
        <f t="shared" ref="E38:E41" si="4">IF(B38&lt;&gt;0,D38/B38,"-")</f>
        <v>0.64568782589766172</v>
      </c>
      <c r="F38" s="27">
        <f t="shared" si="2"/>
        <v>0.2473775283526248</v>
      </c>
    </row>
    <row r="39" spans="1:6" s="11" customFormat="1" ht="15.95" customHeight="1" x14ac:dyDescent="0.25">
      <c r="A39" s="34" t="s">
        <v>58</v>
      </c>
      <c r="B39" s="35">
        <v>9830.5400000000009</v>
      </c>
      <c r="C39" s="35">
        <v>25659</v>
      </c>
      <c r="D39" s="35">
        <v>6347.46</v>
      </c>
      <c r="E39" s="36">
        <f t="shared" si="4"/>
        <v>0.64568782589766172</v>
      </c>
      <c r="F39" s="36">
        <f t="shared" si="2"/>
        <v>0.2473775283526248</v>
      </c>
    </row>
    <row r="40" spans="1:6" s="11" customFormat="1" ht="15.95" customHeight="1" x14ac:dyDescent="0.25">
      <c r="A40" s="25" t="s">
        <v>59</v>
      </c>
      <c r="B40" s="26">
        <f t="shared" si="3"/>
        <v>16011.47</v>
      </c>
      <c r="C40" s="26">
        <f t="shared" si="3"/>
        <v>663.61</v>
      </c>
      <c r="D40" s="26">
        <f t="shared" si="3"/>
        <v>967792.9</v>
      </c>
      <c r="E40" s="27">
        <f t="shared" si="4"/>
        <v>60.443725654171672</v>
      </c>
      <c r="F40" s="27">
        <f>IF(C40&lt;&gt;0,D40/C40,"-")</f>
        <v>1458.3760039782403</v>
      </c>
    </row>
    <row r="41" spans="1:6" s="11" customFormat="1" ht="15.95" customHeight="1" x14ac:dyDescent="0.25">
      <c r="A41" s="34" t="s">
        <v>60</v>
      </c>
      <c r="B41" s="35">
        <v>16011.47</v>
      </c>
      <c r="C41" s="35">
        <v>663.61</v>
      </c>
      <c r="D41" s="35">
        <v>967792.9</v>
      </c>
      <c r="E41" s="36">
        <f t="shared" si="4"/>
        <v>60.443725654171672</v>
      </c>
      <c r="F41" s="36">
        <f t="shared" si="2"/>
        <v>1458.3760039782403</v>
      </c>
    </row>
    <row r="42" spans="1:6" ht="20.100000000000001" customHeight="1" x14ac:dyDescent="0.25">
      <c r="A42" s="37" t="s">
        <v>52</v>
      </c>
      <c r="B42" s="38">
        <f>IFERROR(SUBTOTAL(9,B37:B41),0)</f>
        <v>247394.99000000002</v>
      </c>
      <c r="C42" s="38">
        <f>IFERROR(SUBTOTAL(9,C37:C41),0)</f>
        <v>596203.61</v>
      </c>
      <c r="D42" s="38">
        <f>IFERROR(SUBTOTAL(9,D37:D41),0)</f>
        <v>1298326.49</v>
      </c>
      <c r="E42" s="39">
        <f>IF(B42&lt;&gt;0,D42/B42,"-")</f>
        <v>5.2479902280963726</v>
      </c>
      <c r="F42" s="39">
        <f t="shared" si="2"/>
        <v>2.1776562037254354</v>
      </c>
    </row>
    <row r="43" spans="1:6" x14ac:dyDescent="0.25">
      <c r="E43" s="11"/>
      <c r="F43" s="11"/>
    </row>
    <row r="44" spans="1:6" x14ac:dyDescent="0.25">
      <c r="C44" s="24"/>
    </row>
  </sheetData>
  <mergeCells count="4">
    <mergeCell ref="A2:F2"/>
    <mergeCell ref="A3:F3"/>
    <mergeCell ref="A1:F1"/>
    <mergeCell ref="A20:F20"/>
  </mergeCells>
  <pageMargins left="0.39370078740157499" right="0.39370078740157499" top="0.39370078740157499" bottom="0.39370078740157499" header="0.23622047244094499" footer="0.23622047244094499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zoomScaleNormal="100" workbookViewId="0">
      <pane ySplit="5" topLeftCell="A6" activePane="bottomLeft" state="frozen"/>
      <selection pane="bottomLeft" activeCell="C94" sqref="C94"/>
    </sheetView>
  </sheetViews>
  <sheetFormatPr defaultColWidth="9.140625" defaultRowHeight="15" x14ac:dyDescent="0.25"/>
  <cols>
    <col min="1" max="1" width="73.7109375" style="1" customWidth="1"/>
    <col min="2" max="2" width="27.42578125" style="1" customWidth="1"/>
    <col min="3" max="4" width="19.7109375" style="1" customWidth="1"/>
    <col min="5" max="5" width="15.7109375" style="1" customWidth="1"/>
    <col min="6" max="6" width="12.7109375" style="1" customWidth="1"/>
  </cols>
  <sheetData>
    <row r="1" spans="1:6" s="5" customFormat="1" ht="30" customHeight="1" x14ac:dyDescent="0.25">
      <c r="A1" s="62" t="s">
        <v>67</v>
      </c>
      <c r="B1" s="62"/>
      <c r="C1" s="62"/>
      <c r="D1" s="62"/>
      <c r="E1" s="62"/>
      <c r="F1" s="62"/>
    </row>
    <row r="2" spans="1:6" s="6" customFormat="1" ht="24.95" customHeight="1" x14ac:dyDescent="0.3">
      <c r="A2" s="62" t="s">
        <v>68</v>
      </c>
      <c r="B2" s="62"/>
      <c r="C2" s="62"/>
      <c r="D2" s="62"/>
      <c r="E2" s="62"/>
      <c r="F2" s="62"/>
    </row>
    <row r="3" spans="1:6" s="7" customFormat="1" ht="24.95" customHeight="1" x14ac:dyDescent="0.25">
      <c r="A3" s="8" t="s">
        <v>69</v>
      </c>
      <c r="B3" s="9"/>
      <c r="C3" s="9"/>
      <c r="D3" s="9"/>
      <c r="E3" s="9"/>
      <c r="F3" s="9"/>
    </row>
    <row r="4" spans="1:6" ht="57.6" customHeight="1" x14ac:dyDescent="0.25">
      <c r="A4" s="40" t="s">
        <v>30</v>
      </c>
      <c r="B4" s="10" t="s">
        <v>31</v>
      </c>
      <c r="C4" s="10" t="s">
        <v>7</v>
      </c>
      <c r="D4" s="10" t="s">
        <v>32</v>
      </c>
      <c r="E4" s="10" t="s">
        <v>33</v>
      </c>
      <c r="F4" s="10" t="s">
        <v>34</v>
      </c>
    </row>
    <row r="5" spans="1:6" s="11" customFormat="1" ht="15.95" customHeight="1" x14ac:dyDescent="0.25">
      <c r="A5" s="12" t="s">
        <v>11</v>
      </c>
      <c r="B5" s="12">
        <f>COLUMN()</f>
        <v>2</v>
      </c>
      <c r="C5" s="12">
        <f>COLUMN()</f>
        <v>3</v>
      </c>
      <c r="D5" s="12">
        <f>COLUMN()</f>
        <v>4</v>
      </c>
      <c r="E5" s="12" t="e">
        <f ca="1">_xlfn.CONCAT(TEXT(COLUMN(),"@")," (",TEXT(D5,"@")," / ",TEXT(B5,"@"),")")</f>
        <v>#NAME?</v>
      </c>
      <c r="F5" s="12" t="e">
        <f ca="1">_xlfn.CONCAT(TEXT(COLUMN(),"@")," (",TEXT(D5,"@")," / ",TEXT(C5,"@"),")")</f>
        <v>#NAME?</v>
      </c>
    </row>
    <row r="6" spans="1:6" ht="20.100000000000001" customHeight="1" x14ac:dyDescent="0.25">
      <c r="A6" s="37" t="s">
        <v>52</v>
      </c>
      <c r="B6" s="38">
        <f>IFERROR(SUBTOTAL(9,#REF!),0)</f>
        <v>0</v>
      </c>
      <c r="C6" s="38">
        <f>IFERROR(SUBTOTAL(9,#REF!),0)</f>
        <v>0</v>
      </c>
      <c r="D6" s="38">
        <f>IFERROR(SUBTOTAL(9,#REF!),0)</f>
        <v>0</v>
      </c>
      <c r="E6" s="39" t="str">
        <f>IF(B6&lt;&gt;0,D6/D6,"-")</f>
        <v>-</v>
      </c>
      <c r="F6" s="39" t="str">
        <f>IF(C6&lt;&gt;0,D6/C6,"-")</f>
        <v>-</v>
      </c>
    </row>
    <row r="7" spans="1:6" x14ac:dyDescent="0.25">
      <c r="E7" s="11"/>
      <c r="F7" s="11"/>
    </row>
    <row r="12" spans="1:6" s="6" customFormat="1" ht="24.95" customHeight="1" x14ac:dyDescent="0.3">
      <c r="A12" s="62" t="s">
        <v>70</v>
      </c>
      <c r="B12" s="62"/>
      <c r="C12" s="62"/>
      <c r="D12" s="62"/>
      <c r="E12" s="62"/>
      <c r="F12" s="62"/>
    </row>
    <row r="13" spans="1:6" s="7" customFormat="1" ht="24.95" customHeight="1" x14ac:dyDescent="0.25">
      <c r="A13" s="8" t="s">
        <v>69</v>
      </c>
      <c r="B13" s="9"/>
      <c r="C13" s="9"/>
      <c r="D13" s="9"/>
      <c r="E13" s="9"/>
      <c r="F13" s="9"/>
    </row>
    <row r="14" spans="1:6" ht="57.6" customHeight="1" x14ac:dyDescent="0.25">
      <c r="A14" s="40" t="s">
        <v>30</v>
      </c>
      <c r="B14" s="10" t="s">
        <v>31</v>
      </c>
      <c r="C14" s="10" t="s">
        <v>7</v>
      </c>
      <c r="D14" s="10" t="s">
        <v>32</v>
      </c>
      <c r="E14" s="10" t="s">
        <v>33</v>
      </c>
      <c r="F14" s="10" t="s">
        <v>34</v>
      </c>
    </row>
    <row r="15" spans="1:6" s="11" customFormat="1" ht="15.95" customHeight="1" x14ac:dyDescent="0.25">
      <c r="A15" s="12" t="s">
        <v>11</v>
      </c>
      <c r="B15" s="12">
        <f>COLUMN()</f>
        <v>2</v>
      </c>
      <c r="C15" s="12">
        <v>3</v>
      </c>
      <c r="D15" s="12">
        <f>COLUMN()</f>
        <v>4</v>
      </c>
      <c r="E15" s="12" t="e">
        <f ca="1">_xlfn.CONCAT(TEXT(COLUMN(),"@")," (",TEXT(D15,"@")," / ",TEXT(B15,"@"),")")</f>
        <v>#NAME?</v>
      </c>
      <c r="F15" s="12" t="e">
        <f ca="1">_xlfn.CONCAT(TEXT(COLUMN(),"@")," (",TEXT(D15,"@")," / ",TEXT(C15,"@"),")")</f>
        <v>#NAME?</v>
      </c>
    </row>
    <row r="16" spans="1:6" s="11" customFormat="1" ht="15.95" customHeight="1" x14ac:dyDescent="0.25">
      <c r="A16" s="25" t="s">
        <v>177</v>
      </c>
      <c r="B16" s="26">
        <f>SUBTOTAL(9,B26:B93)</f>
        <v>247394.99</v>
      </c>
      <c r="C16" s="26">
        <f>SUBTOTAL(9,C26:C93)</f>
        <v>596203.61</v>
      </c>
      <c r="D16" s="26">
        <f>SUBTOTAL(9,D26:D93)</f>
        <v>1298326.49</v>
      </c>
      <c r="E16" s="27">
        <f>IF(B16&lt;&gt;0,D16/B16,"-")</f>
        <v>5.2479902280963735</v>
      </c>
      <c r="F16" s="27">
        <f>IF(C16&lt;&gt;0,D16/C16,"-")</f>
        <v>2.1776562037254354</v>
      </c>
    </row>
    <row r="17" spans="1:6" s="11" customFormat="1" ht="15.95" customHeight="1" x14ac:dyDescent="0.25">
      <c r="A17" s="28" t="s">
        <v>178</v>
      </c>
      <c r="B17" s="29">
        <f>SUBTOTAL(9,B26:B93)</f>
        <v>247394.99</v>
      </c>
      <c r="C17" s="29">
        <f>SUBTOTAL(9,C26:C93)</f>
        <v>596203.61</v>
      </c>
      <c r="D17" s="29">
        <f>SUBTOTAL(9,D26:D93)</f>
        <v>1298326.49</v>
      </c>
      <c r="E17" s="30">
        <f>IF(B17&lt;&gt;0,D17/B17,"-")</f>
        <v>5.2479902280963735</v>
      </c>
      <c r="F17" s="30">
        <f>IF(C17&lt;&gt;0,D17/C17,"-")</f>
        <v>2.1776562037254354</v>
      </c>
    </row>
    <row r="18" spans="1:6" ht="20.100000000000001" customHeight="1" x14ac:dyDescent="0.25">
      <c r="A18" s="43" t="s">
        <v>132</v>
      </c>
      <c r="B18" s="44"/>
      <c r="C18" s="44"/>
      <c r="D18" s="44"/>
      <c r="E18" s="44" t="str">
        <f>IF(B18&lt;&gt;0,D18/D18,"-")</f>
        <v>-</v>
      </c>
      <c r="F18" s="44" t="str">
        <f>IF(C18&lt;&gt;0,D18/C18,"-")</f>
        <v>-</v>
      </c>
    </row>
    <row r="19" spans="1:6" x14ac:dyDescent="0.25">
      <c r="A19" s="45" t="s">
        <v>133</v>
      </c>
      <c r="B19" s="56">
        <v>221552.98</v>
      </c>
      <c r="C19" s="56">
        <v>569881</v>
      </c>
      <c r="D19" s="56">
        <v>324186.13</v>
      </c>
      <c r="E19" s="46"/>
      <c r="F19" s="46"/>
    </row>
    <row r="20" spans="1:6" x14ac:dyDescent="0.25">
      <c r="A20" s="45" t="s">
        <v>134</v>
      </c>
      <c r="B20" s="59">
        <v>9830.5400000000009</v>
      </c>
      <c r="C20" s="59">
        <v>25659</v>
      </c>
      <c r="D20" s="56">
        <v>6347.46</v>
      </c>
      <c r="E20" s="46"/>
      <c r="F20" s="46"/>
    </row>
    <row r="21" spans="1:6" x14ac:dyDescent="0.25">
      <c r="A21" s="45" t="s">
        <v>135</v>
      </c>
      <c r="B21" s="59">
        <v>16011.47</v>
      </c>
      <c r="C21" s="59">
        <v>663.61</v>
      </c>
      <c r="D21" s="56">
        <v>967792.9</v>
      </c>
      <c r="E21" s="46"/>
      <c r="F21" s="46"/>
    </row>
    <row r="22" spans="1:6" x14ac:dyDescent="0.25">
      <c r="A22" s="31" t="s">
        <v>179</v>
      </c>
      <c r="B22" s="32">
        <f>SUBTOTAL(9,B26:B93)</f>
        <v>247394.99</v>
      </c>
      <c r="C22" s="32">
        <f>SUBTOTAL(9,C26:C93)</f>
        <v>596203.61</v>
      </c>
      <c r="D22" s="32">
        <f>SUBTOTAL(9,D26:D93)</f>
        <v>1298326.49</v>
      </c>
      <c r="E22" s="33">
        <f>IF(B22&lt;&gt;0,D22/B22,"-")</f>
        <v>5.2479902280963735</v>
      </c>
      <c r="F22" s="33">
        <f>IF(C22&lt;&gt;0,D22/C22,"-")</f>
        <v>2.1776562037254354</v>
      </c>
    </row>
    <row r="23" spans="1:6" x14ac:dyDescent="0.25">
      <c r="A23" s="47" t="s">
        <v>180</v>
      </c>
      <c r="B23" s="48">
        <f>SUBTOTAL(9,B25:B32)</f>
        <v>2185.42</v>
      </c>
      <c r="C23" s="48">
        <f>SUBTOTAL(9,C25:C32)</f>
        <v>15517</v>
      </c>
      <c r="D23" s="48">
        <f>SUBTOTAL(9,D25:D32)</f>
        <v>1065.56</v>
      </c>
      <c r="E23" s="49">
        <f t="shared" ref="E23:E33" si="0">IF(B23&lt;&gt;0,D23/B23,"-")</f>
        <v>0.48757675870084466</v>
      </c>
      <c r="F23" s="49">
        <f>IF(C23&lt;&gt;0,D23/C23,"-")</f>
        <v>6.8670490429851128E-2</v>
      </c>
    </row>
    <row r="24" spans="1:6" x14ac:dyDescent="0.25">
      <c r="A24" s="50" t="s">
        <v>136</v>
      </c>
      <c r="B24" s="51">
        <f>SUBTOTAL(9,B26:B32)</f>
        <v>2185.42</v>
      </c>
      <c r="C24" s="51">
        <f>SUBTOTAL(9,C26:C32)</f>
        <v>15517</v>
      </c>
      <c r="D24" s="51">
        <f>SUBTOTAL(9,D26:D32)</f>
        <v>1065.56</v>
      </c>
      <c r="E24" s="52">
        <f t="shared" si="0"/>
        <v>0.48757675870084466</v>
      </c>
      <c r="F24" s="52">
        <f t="shared" ref="F24:F33" si="1">IF(C24&lt;&gt;0,D24/C24,"-")</f>
        <v>6.8670490429851128E-2</v>
      </c>
    </row>
    <row r="25" spans="1:6" x14ac:dyDescent="0.25">
      <c r="A25" s="53" t="s">
        <v>141</v>
      </c>
      <c r="B25" s="54">
        <f>SUBTOTAL(9,B26:B30)</f>
        <v>2185.42</v>
      </c>
      <c r="C25" s="54">
        <f>SUBTOTAL(9,C26:C30)</f>
        <v>12595</v>
      </c>
      <c r="D25" s="54">
        <f>SUBTOTAL(9,D26:D30)</f>
        <v>1065.56</v>
      </c>
      <c r="E25" s="55">
        <f t="shared" si="0"/>
        <v>0.48757675870084466</v>
      </c>
      <c r="F25" s="55">
        <f>IF(C25&lt;&gt;0,D25/C25,"-")</f>
        <v>8.4601826121476778E-2</v>
      </c>
    </row>
    <row r="26" spans="1:6" x14ac:dyDescent="0.25">
      <c r="A26" s="34" t="s">
        <v>145</v>
      </c>
      <c r="B26" s="35">
        <v>0</v>
      </c>
      <c r="C26" s="35">
        <v>300</v>
      </c>
      <c r="D26" s="35">
        <v>300</v>
      </c>
      <c r="E26" s="36" t="str">
        <f t="shared" si="0"/>
        <v>-</v>
      </c>
      <c r="F26" s="36">
        <f>IF(C26&lt;&gt;0,D26/C26,"-")</f>
        <v>1</v>
      </c>
    </row>
    <row r="27" spans="1:6" x14ac:dyDescent="0.25">
      <c r="A27" s="34" t="s">
        <v>165</v>
      </c>
      <c r="B27" s="35">
        <v>540</v>
      </c>
      <c r="C27" s="35">
        <v>860</v>
      </c>
      <c r="D27" s="35">
        <v>751.06</v>
      </c>
      <c r="E27" s="36">
        <f t="shared" si="0"/>
        <v>1.3908518518518518</v>
      </c>
      <c r="F27" s="36">
        <f t="shared" si="1"/>
        <v>0.87332558139534877</v>
      </c>
    </row>
    <row r="28" spans="1:6" x14ac:dyDescent="0.25">
      <c r="A28" s="34" t="s">
        <v>172</v>
      </c>
      <c r="B28" s="35">
        <v>0</v>
      </c>
      <c r="C28" s="35">
        <v>135</v>
      </c>
      <c r="D28" s="35">
        <v>0</v>
      </c>
      <c r="E28" s="36" t="str">
        <f t="shared" si="0"/>
        <v>-</v>
      </c>
      <c r="F28" s="36">
        <f t="shared" si="1"/>
        <v>0</v>
      </c>
    </row>
    <row r="29" spans="1:6" x14ac:dyDescent="0.25">
      <c r="A29" s="34" t="s">
        <v>152</v>
      </c>
      <c r="B29" s="35">
        <v>1578.75</v>
      </c>
      <c r="C29" s="35">
        <v>2540</v>
      </c>
      <c r="D29" s="35">
        <v>0</v>
      </c>
      <c r="E29" s="36">
        <f t="shared" si="0"/>
        <v>0</v>
      </c>
      <c r="F29" s="36">
        <f t="shared" si="1"/>
        <v>0</v>
      </c>
    </row>
    <row r="30" spans="1:6" x14ac:dyDescent="0.25">
      <c r="A30" s="34" t="s">
        <v>154</v>
      </c>
      <c r="B30" s="35">
        <v>66.67</v>
      </c>
      <c r="C30" s="35">
        <v>8760</v>
      </c>
      <c r="D30" s="35">
        <v>14.5</v>
      </c>
      <c r="E30" s="36">
        <f t="shared" si="0"/>
        <v>0.21748912554372282</v>
      </c>
      <c r="F30" s="36">
        <f t="shared" si="1"/>
        <v>1.6552511415525114E-3</v>
      </c>
    </row>
    <row r="31" spans="1:6" x14ac:dyDescent="0.25">
      <c r="A31" s="53" t="s">
        <v>158</v>
      </c>
      <c r="B31" s="54">
        <f>SUBTOTAL(9,B32:B33)</f>
        <v>1559.48</v>
      </c>
      <c r="C31" s="54">
        <f>SUBTOTAL(9,C32:C33)</f>
        <v>2922</v>
      </c>
      <c r="D31" s="54">
        <f>SUBTOTAL(9,D32:D33)</f>
        <v>0</v>
      </c>
      <c r="E31" s="55">
        <f t="shared" si="0"/>
        <v>0</v>
      </c>
      <c r="F31" s="55">
        <f t="shared" si="1"/>
        <v>0</v>
      </c>
    </row>
    <row r="32" spans="1:6" x14ac:dyDescent="0.25">
      <c r="A32" s="34" t="s">
        <v>159</v>
      </c>
      <c r="B32" s="35">
        <v>0</v>
      </c>
      <c r="C32" s="35">
        <v>2922</v>
      </c>
      <c r="D32" s="35">
        <v>0</v>
      </c>
      <c r="E32" s="36" t="str">
        <f t="shared" si="0"/>
        <v>-</v>
      </c>
      <c r="F32" s="36">
        <f t="shared" si="1"/>
        <v>0</v>
      </c>
    </row>
    <row r="33" spans="1:6" x14ac:dyDescent="0.25">
      <c r="A33" s="34" t="s">
        <v>183</v>
      </c>
      <c r="B33" s="35">
        <v>1559.48</v>
      </c>
      <c r="C33" s="35">
        <v>0</v>
      </c>
      <c r="D33" s="35">
        <v>0</v>
      </c>
      <c r="E33" s="36">
        <f t="shared" si="0"/>
        <v>0</v>
      </c>
      <c r="F33" s="36" t="str">
        <f t="shared" si="1"/>
        <v>-</v>
      </c>
    </row>
    <row r="34" spans="1:6" x14ac:dyDescent="0.25">
      <c r="A34" s="47" t="s">
        <v>181</v>
      </c>
      <c r="B34" s="48">
        <f>SUBTOTAL(9,B37:B59)</f>
        <v>217808.08000000002</v>
      </c>
      <c r="C34" s="48">
        <f>SUBTOTAL(9,C37:C59)</f>
        <v>554364</v>
      </c>
      <c r="D34" s="48">
        <f>SUBTOTAL(9,D37:D59)</f>
        <v>323120.57</v>
      </c>
      <c r="E34" s="49">
        <f t="shared" ref="E34:E93" si="2">IF(B34&lt;&gt;0,D34/B34,"-")</f>
        <v>1.4835104831739943</v>
      </c>
      <c r="F34" s="49">
        <f t="shared" ref="F34:F93" si="3">IF(C34&lt;&gt;0,D34/C34,"-")</f>
        <v>0.58286715948366052</v>
      </c>
    </row>
    <row r="35" spans="1:6" x14ac:dyDescent="0.25">
      <c r="A35" s="50" t="s">
        <v>136</v>
      </c>
      <c r="B35" s="51">
        <f>SUBTOTAL(9,B37:B59)</f>
        <v>217808.08000000002</v>
      </c>
      <c r="C35" s="51">
        <f>SUBTOTAL(9,C37:C59)</f>
        <v>554364</v>
      </c>
      <c r="D35" s="51">
        <f>SUBTOTAL(9,D37:D59)</f>
        <v>323120.57</v>
      </c>
      <c r="E35" s="52">
        <f>IF(B35&lt;&gt;0,D35/B35,"-")</f>
        <v>1.4835104831739943</v>
      </c>
      <c r="F35" s="52">
        <f t="shared" si="3"/>
        <v>0.58286715948366052</v>
      </c>
    </row>
    <row r="36" spans="1:6" x14ac:dyDescent="0.25">
      <c r="A36" s="53" t="s">
        <v>137</v>
      </c>
      <c r="B36" s="54">
        <f>SUBTOTAL(9,B37:B39)</f>
        <v>183048.82</v>
      </c>
      <c r="C36" s="54">
        <f>SUBTOTAL(9,C37:C39)</f>
        <v>484410</v>
      </c>
      <c r="D36" s="54">
        <f>SUBTOTAL(9,D37:D39)</f>
        <v>291613.92</v>
      </c>
      <c r="E36" s="55">
        <f t="shared" si="2"/>
        <v>1.5930936894321415</v>
      </c>
      <c r="F36" s="55">
        <f t="shared" si="3"/>
        <v>0.60199814206973423</v>
      </c>
    </row>
    <row r="37" spans="1:6" x14ac:dyDescent="0.25">
      <c r="A37" s="34" t="s">
        <v>138</v>
      </c>
      <c r="B37" s="35">
        <v>151978.71</v>
      </c>
      <c r="C37" s="35">
        <v>402840</v>
      </c>
      <c r="D37" s="35">
        <v>242869.04</v>
      </c>
      <c r="E37" s="36">
        <f t="shared" si="2"/>
        <v>1.5980464632184339</v>
      </c>
      <c r="F37" s="36">
        <f t="shared" si="3"/>
        <v>0.60289206632906367</v>
      </c>
    </row>
    <row r="38" spans="1:6" x14ac:dyDescent="0.25">
      <c r="A38" s="34" t="s">
        <v>139</v>
      </c>
      <c r="B38" s="35">
        <v>7282.88</v>
      </c>
      <c r="C38" s="35">
        <v>15100</v>
      </c>
      <c r="D38" s="35">
        <v>10429.18</v>
      </c>
      <c r="E38" s="36">
        <f t="shared" si="2"/>
        <v>1.4320131596291577</v>
      </c>
      <c r="F38" s="36">
        <f t="shared" si="3"/>
        <v>0.69067417218543048</v>
      </c>
    </row>
    <row r="39" spans="1:6" x14ac:dyDescent="0.25">
      <c r="A39" s="34" t="s">
        <v>140</v>
      </c>
      <c r="B39" s="35">
        <v>23787.23</v>
      </c>
      <c r="C39" s="35">
        <v>66470</v>
      </c>
      <c r="D39" s="35">
        <v>38315.699999999997</v>
      </c>
      <c r="E39" s="36">
        <f t="shared" si="2"/>
        <v>1.6107676261590778</v>
      </c>
      <c r="F39" s="36">
        <f t="shared" si="3"/>
        <v>0.57643598615916947</v>
      </c>
    </row>
    <row r="40" spans="1:6" x14ac:dyDescent="0.25">
      <c r="A40" s="53" t="s">
        <v>141</v>
      </c>
      <c r="B40" s="54">
        <f>SUBTOTAL(9,B41:B57)</f>
        <v>34507.200000000012</v>
      </c>
      <c r="C40" s="54">
        <f>SUBTOTAL(9,C41:C57)</f>
        <v>69404</v>
      </c>
      <c r="D40" s="54">
        <f>SUBTOTAL(9,D41:D57)</f>
        <v>31187.120000000003</v>
      </c>
      <c r="E40" s="55">
        <f t="shared" si="2"/>
        <v>0.90378587657068643</v>
      </c>
      <c r="F40" s="55">
        <f t="shared" si="3"/>
        <v>0.44935623307014011</v>
      </c>
    </row>
    <row r="41" spans="1:6" x14ac:dyDescent="0.25">
      <c r="A41" s="34" t="s">
        <v>142</v>
      </c>
      <c r="B41" s="35">
        <v>626.38</v>
      </c>
      <c r="C41" s="35">
        <v>2845</v>
      </c>
      <c r="D41" s="35">
        <v>1350.7</v>
      </c>
      <c r="E41" s="36">
        <f t="shared" si="2"/>
        <v>2.1563587598582332</v>
      </c>
      <c r="F41" s="36">
        <f t="shared" si="3"/>
        <v>0.47476274165202109</v>
      </c>
    </row>
    <row r="42" spans="1:6" x14ac:dyDescent="0.25">
      <c r="A42" s="34" t="s">
        <v>143</v>
      </c>
      <c r="B42" s="35">
        <v>5039.78</v>
      </c>
      <c r="C42" s="35">
        <v>10200</v>
      </c>
      <c r="D42" s="35">
        <v>9162.51</v>
      </c>
      <c r="E42" s="36">
        <f t="shared" si="2"/>
        <v>1.8180376921214816</v>
      </c>
      <c r="F42" s="36">
        <f t="shared" si="3"/>
        <v>0.89828529411764713</v>
      </c>
    </row>
    <row r="43" spans="1:6" x14ac:dyDescent="0.25">
      <c r="A43" s="34" t="s">
        <v>144</v>
      </c>
      <c r="B43" s="35">
        <v>842.79</v>
      </c>
      <c r="C43" s="35">
        <v>1800</v>
      </c>
      <c r="D43" s="35">
        <v>1552.49</v>
      </c>
      <c r="E43" s="36">
        <f t="shared" si="2"/>
        <v>1.8420840304227626</v>
      </c>
      <c r="F43" s="36">
        <f t="shared" si="3"/>
        <v>0.86249444444444445</v>
      </c>
    </row>
    <row r="44" spans="1:6" x14ac:dyDescent="0.25">
      <c r="A44" s="34" t="s">
        <v>145</v>
      </c>
      <c r="B44" s="35">
        <v>2072.15</v>
      </c>
      <c r="C44" s="35">
        <v>4663</v>
      </c>
      <c r="D44" s="35">
        <v>1693.19</v>
      </c>
      <c r="E44" s="36">
        <f t="shared" si="2"/>
        <v>0.8171174866684362</v>
      </c>
      <c r="F44" s="36">
        <f t="shared" si="3"/>
        <v>0.36311173064550717</v>
      </c>
    </row>
    <row r="45" spans="1:6" x14ac:dyDescent="0.25">
      <c r="A45" s="34" t="s">
        <v>146</v>
      </c>
      <c r="B45" s="35">
        <v>4803.12</v>
      </c>
      <c r="C45" s="35">
        <v>9500</v>
      </c>
      <c r="D45" s="35">
        <v>5848.53</v>
      </c>
      <c r="E45" s="36">
        <f t="shared" si="2"/>
        <v>1.2176522760205866</v>
      </c>
      <c r="F45" s="36">
        <f t="shared" si="3"/>
        <v>0.61563473684210523</v>
      </c>
    </row>
    <row r="46" spans="1:6" x14ac:dyDescent="0.25">
      <c r="A46" s="34" t="s">
        <v>165</v>
      </c>
      <c r="B46" s="35">
        <v>647</v>
      </c>
      <c r="C46" s="35">
        <v>917</v>
      </c>
      <c r="D46" s="35">
        <v>827.99</v>
      </c>
      <c r="E46" s="36">
        <f t="shared" si="2"/>
        <v>1.2797372488408036</v>
      </c>
      <c r="F46" s="36">
        <f t="shared" si="3"/>
        <v>0.90293347873500551</v>
      </c>
    </row>
    <row r="47" spans="1:6" x14ac:dyDescent="0.25">
      <c r="A47" s="34" t="s">
        <v>147</v>
      </c>
      <c r="B47" s="35">
        <v>2000.95</v>
      </c>
      <c r="C47" s="35">
        <v>4000</v>
      </c>
      <c r="D47" s="35">
        <v>2170.9299999999998</v>
      </c>
      <c r="E47" s="36">
        <f t="shared" si="2"/>
        <v>1.0849496489167645</v>
      </c>
      <c r="F47" s="36">
        <f t="shared" si="3"/>
        <v>0.54273249999999995</v>
      </c>
    </row>
    <row r="48" spans="1:6" x14ac:dyDescent="0.25">
      <c r="A48" s="34" t="s">
        <v>148</v>
      </c>
      <c r="B48" s="35">
        <v>538.83000000000004</v>
      </c>
      <c r="C48" s="35">
        <v>1500</v>
      </c>
      <c r="D48" s="35">
        <v>652.73</v>
      </c>
      <c r="E48" s="36">
        <f t="shared" si="2"/>
        <v>1.2113839244288551</v>
      </c>
      <c r="F48" s="36">
        <f t="shared" si="3"/>
        <v>0.43515333333333334</v>
      </c>
    </row>
    <row r="49" spans="1:6" x14ac:dyDescent="0.25">
      <c r="A49" s="34" t="s">
        <v>149</v>
      </c>
      <c r="B49" s="35">
        <v>751.34</v>
      </c>
      <c r="C49" s="35">
        <v>1550</v>
      </c>
      <c r="D49" s="35">
        <v>657.25</v>
      </c>
      <c r="E49" s="36">
        <f t="shared" si="2"/>
        <v>0.87477041020044188</v>
      </c>
      <c r="F49" s="36">
        <f t="shared" si="3"/>
        <v>0.42403225806451611</v>
      </c>
    </row>
    <row r="50" spans="1:6" x14ac:dyDescent="0.25">
      <c r="A50" s="34" t="s">
        <v>150</v>
      </c>
      <c r="B50" s="35">
        <v>12600</v>
      </c>
      <c r="C50" s="35">
        <v>25200</v>
      </c>
      <c r="D50" s="35">
        <v>4200</v>
      </c>
      <c r="E50" s="36">
        <f t="shared" si="2"/>
        <v>0.33333333333333331</v>
      </c>
      <c r="F50" s="36">
        <f t="shared" si="3"/>
        <v>0.16666666666666666</v>
      </c>
    </row>
    <row r="51" spans="1:6" x14ac:dyDescent="0.25">
      <c r="A51" s="34" t="s">
        <v>151</v>
      </c>
      <c r="B51" s="35">
        <v>0</v>
      </c>
      <c r="C51" s="35">
        <v>75</v>
      </c>
      <c r="D51" s="35">
        <v>75</v>
      </c>
      <c r="E51" s="36" t="str">
        <f t="shared" si="2"/>
        <v>-</v>
      </c>
      <c r="F51" s="36">
        <f t="shared" si="3"/>
        <v>1</v>
      </c>
    </row>
    <row r="52" spans="1:6" x14ac:dyDescent="0.25">
      <c r="A52" s="34" t="s">
        <v>153</v>
      </c>
      <c r="B52" s="35">
        <v>1060.23</v>
      </c>
      <c r="C52" s="35">
        <v>2978</v>
      </c>
      <c r="D52" s="35">
        <v>1095.25</v>
      </c>
      <c r="E52" s="36">
        <f t="shared" si="2"/>
        <v>1.0330305688388368</v>
      </c>
      <c r="F52" s="36">
        <f t="shared" si="3"/>
        <v>0.36778038952316994</v>
      </c>
    </row>
    <row r="53" spans="1:6" x14ac:dyDescent="0.25">
      <c r="A53" s="34" t="s">
        <v>154</v>
      </c>
      <c r="B53" s="35">
        <v>1610.55</v>
      </c>
      <c r="C53" s="35">
        <v>2180</v>
      </c>
      <c r="D53" s="35">
        <v>532.86</v>
      </c>
      <c r="E53" s="36">
        <f t="shared" si="2"/>
        <v>0.33085591878550807</v>
      </c>
      <c r="F53" s="36">
        <f t="shared" si="3"/>
        <v>0.24443119266055047</v>
      </c>
    </row>
    <row r="54" spans="1:6" x14ac:dyDescent="0.25">
      <c r="A54" s="34" t="s">
        <v>176</v>
      </c>
      <c r="B54" s="35">
        <v>988.16</v>
      </c>
      <c r="C54" s="35">
        <v>0</v>
      </c>
      <c r="D54" s="35">
        <v>0</v>
      </c>
      <c r="E54" s="36">
        <f t="shared" si="2"/>
        <v>0</v>
      </c>
      <c r="F54" s="36" t="str">
        <f t="shared" si="3"/>
        <v>-</v>
      </c>
    </row>
    <row r="55" spans="1:6" x14ac:dyDescent="0.25">
      <c r="A55" s="34" t="s">
        <v>155</v>
      </c>
      <c r="B55" s="35">
        <v>477.76</v>
      </c>
      <c r="C55" s="35">
        <v>850</v>
      </c>
      <c r="D55" s="35">
        <v>842.09</v>
      </c>
      <c r="E55" s="36">
        <f t="shared" si="2"/>
        <v>1.7625795378432687</v>
      </c>
      <c r="F55" s="36">
        <f t="shared" si="3"/>
        <v>0.99069411764705884</v>
      </c>
    </row>
    <row r="56" spans="1:6" x14ac:dyDescent="0.25">
      <c r="A56" s="34" t="s">
        <v>166</v>
      </c>
      <c r="B56" s="35">
        <v>0</v>
      </c>
      <c r="C56" s="35">
        <v>300</v>
      </c>
      <c r="D56" s="35">
        <v>127.44</v>
      </c>
      <c r="E56" s="36" t="str">
        <f t="shared" si="2"/>
        <v>-</v>
      </c>
      <c r="F56" s="36">
        <f t="shared" si="3"/>
        <v>0.42480000000000001</v>
      </c>
    </row>
    <row r="57" spans="1:6" x14ac:dyDescent="0.25">
      <c r="A57" s="34" t="s">
        <v>167</v>
      </c>
      <c r="B57" s="35">
        <v>448.16</v>
      </c>
      <c r="C57" s="35">
        <v>846</v>
      </c>
      <c r="D57" s="35">
        <v>398.16</v>
      </c>
      <c r="E57" s="36">
        <f t="shared" si="2"/>
        <v>0.8884327026062121</v>
      </c>
      <c r="F57" s="36">
        <f t="shared" si="3"/>
        <v>0.47063829787234046</v>
      </c>
    </row>
    <row r="58" spans="1:6" x14ac:dyDescent="0.25">
      <c r="A58" s="53" t="s">
        <v>156</v>
      </c>
      <c r="B58" s="54">
        <f>SUBTOTAL(9,B59:B59)</f>
        <v>252.06</v>
      </c>
      <c r="C58" s="54">
        <f>SUBTOTAL(9,C59:C59)</f>
        <v>550</v>
      </c>
      <c r="D58" s="54">
        <f>SUBTOTAL(9,D59:D59)</f>
        <v>319.52999999999997</v>
      </c>
      <c r="E58" s="55">
        <f t="shared" si="2"/>
        <v>1.2676743632468459</v>
      </c>
      <c r="F58" s="55">
        <f t="shared" si="3"/>
        <v>0.58096363636363635</v>
      </c>
    </row>
    <row r="59" spans="1:6" x14ac:dyDescent="0.25">
      <c r="A59" s="34" t="s">
        <v>157</v>
      </c>
      <c r="B59" s="35">
        <v>252.06</v>
      </c>
      <c r="C59" s="35">
        <v>550</v>
      </c>
      <c r="D59" s="35">
        <v>319.52999999999997</v>
      </c>
      <c r="E59" s="36">
        <f t="shared" si="2"/>
        <v>1.2676743632468459</v>
      </c>
      <c r="F59" s="36">
        <f t="shared" si="3"/>
        <v>0.58096363636363635</v>
      </c>
    </row>
    <row r="60" spans="1:6" x14ac:dyDescent="0.25">
      <c r="A60" s="47" t="s">
        <v>182</v>
      </c>
      <c r="B60" s="48">
        <f>SUBTOTAL(9,B63:B93)</f>
        <v>25842.010000000002</v>
      </c>
      <c r="C60" s="48">
        <f>SUBTOTAL(9,C63:C93)</f>
        <v>26322.61</v>
      </c>
      <c r="D60" s="48">
        <f>SUBTOTAL(9,D63:D93)</f>
        <v>974140.36</v>
      </c>
      <c r="E60" s="49"/>
      <c r="F60" s="49"/>
    </row>
    <row r="61" spans="1:6" x14ac:dyDescent="0.25">
      <c r="A61" s="50" t="s">
        <v>160</v>
      </c>
      <c r="B61" s="51">
        <f>SUBTOTAL(9,B62:B84)</f>
        <v>9830.5400000000009</v>
      </c>
      <c r="C61" s="51">
        <f>SUBTOTAL(9,C62:C84)</f>
        <v>25659</v>
      </c>
      <c r="D61" s="51">
        <f>SUBTOTAL(9,D62:D84)</f>
        <v>6347.46</v>
      </c>
      <c r="E61" s="52">
        <f t="shared" si="2"/>
        <v>0.64568782589766172</v>
      </c>
      <c r="F61" s="52">
        <f t="shared" si="3"/>
        <v>0.2473775283526248</v>
      </c>
    </row>
    <row r="62" spans="1:6" x14ac:dyDescent="0.25">
      <c r="A62" s="53" t="s">
        <v>137</v>
      </c>
      <c r="B62" s="54">
        <f>SUBTOTAL(9,B63)</f>
        <v>138.6</v>
      </c>
      <c r="C62" s="54">
        <f>SUBTOTAL(9,C63)</f>
        <v>0</v>
      </c>
      <c r="D62" s="54">
        <f>SUBTOTAL(9,D63)</f>
        <v>0</v>
      </c>
      <c r="E62" s="55">
        <f t="shared" si="2"/>
        <v>0</v>
      </c>
      <c r="F62" s="55" t="str">
        <f t="shared" si="3"/>
        <v>-</v>
      </c>
    </row>
    <row r="63" spans="1:6" x14ac:dyDescent="0.25">
      <c r="A63" s="34" t="s">
        <v>138</v>
      </c>
      <c r="B63" s="35">
        <v>138.6</v>
      </c>
      <c r="C63" s="35">
        <v>0</v>
      </c>
      <c r="D63" s="35">
        <v>0</v>
      </c>
      <c r="E63" s="36">
        <f t="shared" si="2"/>
        <v>0</v>
      </c>
      <c r="F63" s="36" t="str">
        <f t="shared" si="3"/>
        <v>-</v>
      </c>
    </row>
    <row r="64" spans="1:6" x14ac:dyDescent="0.25">
      <c r="A64" s="53" t="s">
        <v>141</v>
      </c>
      <c r="B64" s="54">
        <f>SUBTOTAL(9,B65:B77)</f>
        <v>1442.81</v>
      </c>
      <c r="C64" s="54">
        <f>SUBTOTAL(9,C65:C77)</f>
        <v>8438</v>
      </c>
      <c r="D64" s="54">
        <f>SUBTOTAL(9,D65:D77)</f>
        <v>1145.67</v>
      </c>
      <c r="E64" s="55">
        <f t="shared" si="2"/>
        <v>0.79405465723137492</v>
      </c>
      <c r="F64" s="55">
        <f t="shared" si="3"/>
        <v>0.1357750651813226</v>
      </c>
    </row>
    <row r="65" spans="1:6" x14ac:dyDescent="0.25">
      <c r="A65" s="34" t="s">
        <v>142</v>
      </c>
      <c r="B65" s="35">
        <v>0</v>
      </c>
      <c r="C65" s="35">
        <v>100</v>
      </c>
      <c r="D65" s="35">
        <v>0</v>
      </c>
      <c r="E65" s="36" t="str">
        <f t="shared" si="2"/>
        <v>-</v>
      </c>
      <c r="F65" s="36">
        <f t="shared" si="3"/>
        <v>0</v>
      </c>
    </row>
    <row r="66" spans="1:6" x14ac:dyDescent="0.25">
      <c r="A66" s="34" t="s">
        <v>143</v>
      </c>
      <c r="B66" s="35">
        <v>20</v>
      </c>
      <c r="C66" s="35">
        <v>0</v>
      </c>
      <c r="D66" s="35">
        <v>0</v>
      </c>
      <c r="E66" s="36">
        <f t="shared" si="2"/>
        <v>0</v>
      </c>
      <c r="F66" s="36" t="str">
        <f t="shared" si="3"/>
        <v>-</v>
      </c>
    </row>
    <row r="67" spans="1:6" x14ac:dyDescent="0.25">
      <c r="A67" s="34" t="s">
        <v>161</v>
      </c>
      <c r="B67" s="35">
        <v>272.57</v>
      </c>
      <c r="C67" s="35">
        <v>720</v>
      </c>
      <c r="D67" s="35">
        <v>59.75</v>
      </c>
      <c r="E67" s="36">
        <f t="shared" si="2"/>
        <v>0.21920974428587153</v>
      </c>
      <c r="F67" s="36">
        <f t="shared" si="3"/>
        <v>8.2986111111111108E-2</v>
      </c>
    </row>
    <row r="68" spans="1:6" x14ac:dyDescent="0.25">
      <c r="A68" s="34" t="s">
        <v>173</v>
      </c>
      <c r="B68" s="35">
        <v>134.88</v>
      </c>
      <c r="C68" s="35">
        <v>250</v>
      </c>
      <c r="D68" s="35">
        <v>0</v>
      </c>
      <c r="E68" s="36">
        <f t="shared" si="2"/>
        <v>0</v>
      </c>
      <c r="F68" s="36">
        <f t="shared" si="3"/>
        <v>0</v>
      </c>
    </row>
    <row r="69" spans="1:6" x14ac:dyDescent="0.25">
      <c r="A69" s="34" t="s">
        <v>172</v>
      </c>
      <c r="B69" s="35">
        <v>0</v>
      </c>
      <c r="C69" s="35">
        <v>100</v>
      </c>
      <c r="D69" s="35">
        <v>0</v>
      </c>
      <c r="E69" s="36" t="str">
        <f t="shared" si="2"/>
        <v>-</v>
      </c>
      <c r="F69" s="36">
        <f t="shared" si="3"/>
        <v>0</v>
      </c>
    </row>
    <row r="70" spans="1:6" x14ac:dyDescent="0.25">
      <c r="A70" s="34" t="s">
        <v>150</v>
      </c>
      <c r="B70" s="35">
        <v>840.84</v>
      </c>
      <c r="C70" s="35">
        <v>2702</v>
      </c>
      <c r="D70" s="35">
        <v>810.25</v>
      </c>
      <c r="E70" s="36">
        <f t="shared" si="2"/>
        <v>0.96361971361971355</v>
      </c>
      <c r="F70" s="36">
        <f t="shared" si="3"/>
        <v>0.29987046632124353</v>
      </c>
    </row>
    <row r="71" spans="1:6" x14ac:dyDescent="0.25">
      <c r="A71" s="34" t="s">
        <v>151</v>
      </c>
      <c r="B71" s="35">
        <v>135.99</v>
      </c>
      <c r="C71" s="35">
        <v>136</v>
      </c>
      <c r="D71" s="35">
        <v>28.9</v>
      </c>
      <c r="E71" s="36">
        <f t="shared" si="2"/>
        <v>0.21251562614898151</v>
      </c>
      <c r="F71" s="36">
        <f t="shared" si="3"/>
        <v>0.21249999999999999</v>
      </c>
    </row>
    <row r="72" spans="1:6" x14ac:dyDescent="0.25">
      <c r="A72" s="34" t="s">
        <v>152</v>
      </c>
      <c r="B72" s="35">
        <v>0</v>
      </c>
      <c r="C72" s="35">
        <v>2000</v>
      </c>
      <c r="D72" s="35">
        <v>91.63</v>
      </c>
      <c r="E72" s="36" t="str">
        <f t="shared" si="2"/>
        <v>-</v>
      </c>
      <c r="F72" s="36">
        <f t="shared" si="3"/>
        <v>4.5814999999999995E-2</v>
      </c>
    </row>
    <row r="73" spans="1:6" x14ac:dyDescent="0.25">
      <c r="A73" s="34" t="s">
        <v>174</v>
      </c>
      <c r="B73" s="35">
        <v>0</v>
      </c>
      <c r="C73" s="35">
        <v>500</v>
      </c>
      <c r="D73" s="35">
        <v>0</v>
      </c>
      <c r="E73" s="36" t="str">
        <f t="shared" si="2"/>
        <v>-</v>
      </c>
      <c r="F73" s="36">
        <f t="shared" si="3"/>
        <v>0</v>
      </c>
    </row>
    <row r="74" spans="1:6" x14ac:dyDescent="0.25">
      <c r="A74" s="34" t="s">
        <v>154</v>
      </c>
      <c r="B74" s="35">
        <v>0</v>
      </c>
      <c r="C74" s="35">
        <v>1000</v>
      </c>
      <c r="D74" s="35">
        <v>0</v>
      </c>
      <c r="E74" s="36" t="str">
        <f t="shared" si="2"/>
        <v>-</v>
      </c>
      <c r="F74" s="36">
        <f t="shared" si="3"/>
        <v>0</v>
      </c>
    </row>
    <row r="75" spans="1:6" x14ac:dyDescent="0.25">
      <c r="A75" s="34" t="s">
        <v>155</v>
      </c>
      <c r="B75" s="35">
        <v>0</v>
      </c>
      <c r="C75" s="35">
        <v>165</v>
      </c>
      <c r="D75" s="35">
        <v>0</v>
      </c>
      <c r="E75" s="36" t="str">
        <f t="shared" si="2"/>
        <v>-</v>
      </c>
      <c r="F75" s="36">
        <f t="shared" si="3"/>
        <v>0</v>
      </c>
    </row>
    <row r="76" spans="1:6" x14ac:dyDescent="0.25">
      <c r="A76" s="34" t="s">
        <v>162</v>
      </c>
      <c r="B76" s="35">
        <v>38.53</v>
      </c>
      <c r="C76" s="35">
        <v>750</v>
      </c>
      <c r="D76" s="35">
        <v>155.13999999999999</v>
      </c>
      <c r="E76" s="36">
        <f t="shared" si="2"/>
        <v>4.0264728782766674</v>
      </c>
      <c r="F76" s="36">
        <f t="shared" si="3"/>
        <v>0.20685333333333331</v>
      </c>
    </row>
    <row r="77" spans="1:6" x14ac:dyDescent="0.25">
      <c r="A77" s="34" t="s">
        <v>175</v>
      </c>
      <c r="B77" s="35">
        <v>0</v>
      </c>
      <c r="C77" s="35">
        <v>15</v>
      </c>
      <c r="D77" s="35">
        <v>0</v>
      </c>
      <c r="E77" s="36" t="str">
        <f t="shared" si="2"/>
        <v>-</v>
      </c>
      <c r="F77" s="36">
        <f t="shared" si="3"/>
        <v>0</v>
      </c>
    </row>
    <row r="78" spans="1:6" x14ac:dyDescent="0.25">
      <c r="A78" s="53" t="s">
        <v>156</v>
      </c>
      <c r="B78" s="54">
        <f>SUBTOTAL(9,B79:B79)</f>
        <v>0</v>
      </c>
      <c r="C78" s="54">
        <f>SUBTOTAL(9,C79:C79)</f>
        <v>0</v>
      </c>
      <c r="D78" s="54">
        <f>SUBTOTAL(9,D79:D79)</f>
        <v>0.1</v>
      </c>
      <c r="E78" s="55" t="str">
        <f t="shared" si="2"/>
        <v>-</v>
      </c>
      <c r="F78" s="55" t="str">
        <f t="shared" si="3"/>
        <v>-</v>
      </c>
    </row>
    <row r="79" spans="1:6" x14ac:dyDescent="0.25">
      <c r="A79" s="34" t="s">
        <v>163</v>
      </c>
      <c r="B79" s="35">
        <v>0</v>
      </c>
      <c r="C79" s="35">
        <v>0</v>
      </c>
      <c r="D79" s="35">
        <v>0.1</v>
      </c>
      <c r="E79" s="36" t="str">
        <f t="shared" si="2"/>
        <v>-</v>
      </c>
      <c r="F79" s="36" t="str">
        <f t="shared" si="3"/>
        <v>-</v>
      </c>
    </row>
    <row r="80" spans="1:6" x14ac:dyDescent="0.25">
      <c r="A80" s="53" t="s">
        <v>158</v>
      </c>
      <c r="B80" s="57">
        <f>SUBTOTAL(9,B81:B84)</f>
        <v>8249.130000000001</v>
      </c>
      <c r="C80" s="57">
        <f>SUBTOTAL(9,C81:C84)</f>
        <v>17221</v>
      </c>
      <c r="D80" s="57">
        <f>SUBTOTAL(9,D81:D84)</f>
        <v>5201.6900000000005</v>
      </c>
      <c r="E80" s="55">
        <f t="shared" si="2"/>
        <v>0.63057437572204578</v>
      </c>
      <c r="F80" s="55">
        <f t="shared" si="3"/>
        <v>0.3020550490679984</v>
      </c>
    </row>
    <row r="81" spans="1:6" x14ac:dyDescent="0.25">
      <c r="A81" s="34" t="s">
        <v>159</v>
      </c>
      <c r="B81" s="35">
        <v>2400.36</v>
      </c>
      <c r="C81" s="35">
        <v>12707</v>
      </c>
      <c r="D81" s="58">
        <v>2619.5</v>
      </c>
      <c r="E81" s="36">
        <f t="shared" si="2"/>
        <v>1.0912946391374627</v>
      </c>
      <c r="F81" s="36">
        <f t="shared" si="3"/>
        <v>0.20614621861965846</v>
      </c>
    </row>
    <row r="82" spans="1:6" x14ac:dyDescent="0.25">
      <c r="A82" s="34" t="s">
        <v>168</v>
      </c>
      <c r="B82" s="35">
        <v>3361.77</v>
      </c>
      <c r="C82" s="35">
        <v>112</v>
      </c>
      <c r="D82" s="58">
        <v>302.69</v>
      </c>
      <c r="E82" s="36">
        <f t="shared" si="2"/>
        <v>9.0038878328975516E-2</v>
      </c>
      <c r="F82" s="36">
        <f t="shared" si="3"/>
        <v>2.7025892857142857</v>
      </c>
    </row>
    <row r="83" spans="1:6" x14ac:dyDescent="0.25">
      <c r="A83" s="34" t="s">
        <v>169</v>
      </c>
      <c r="B83" s="35">
        <v>2487</v>
      </c>
      <c r="C83" s="35">
        <v>2000</v>
      </c>
      <c r="D83" s="58">
        <v>1192</v>
      </c>
      <c r="E83" s="36">
        <f t="shared" si="2"/>
        <v>0.47929232006433453</v>
      </c>
      <c r="F83" s="36">
        <f t="shared" si="3"/>
        <v>0.59599999999999997</v>
      </c>
    </row>
    <row r="84" spans="1:6" x14ac:dyDescent="0.25">
      <c r="A84" s="34" t="s">
        <v>170</v>
      </c>
      <c r="B84" s="35">
        <v>0</v>
      </c>
      <c r="C84" s="35">
        <v>2402</v>
      </c>
      <c r="D84" s="58">
        <v>1087.5</v>
      </c>
      <c r="E84" s="36" t="str">
        <f t="shared" si="2"/>
        <v>-</v>
      </c>
      <c r="F84" s="36">
        <f t="shared" si="3"/>
        <v>0.45274771024146543</v>
      </c>
    </row>
    <row r="85" spans="1:6" x14ac:dyDescent="0.25">
      <c r="A85" s="50" t="s">
        <v>164</v>
      </c>
      <c r="B85" s="51">
        <f>SUBTOTAL(9,B86:B93)</f>
        <v>16011.47</v>
      </c>
      <c r="C85" s="51">
        <f>SUBTOTAL(9,C86:C93)</f>
        <v>663.61</v>
      </c>
      <c r="D85" s="51">
        <f>SUBTOTAL(9,D86:D93)</f>
        <v>967792.89999999991</v>
      </c>
      <c r="E85" s="52">
        <f t="shared" si="2"/>
        <v>60.443725654171665</v>
      </c>
      <c r="F85" s="52">
        <f t="shared" si="3"/>
        <v>1458.3760039782401</v>
      </c>
    </row>
    <row r="86" spans="1:6" x14ac:dyDescent="0.25">
      <c r="A86" s="53" t="s">
        <v>137</v>
      </c>
      <c r="B86" s="54">
        <f>SUBTOTAL(9,B87:B88)</f>
        <v>14795.47</v>
      </c>
      <c r="C86" s="54">
        <f>SUBTOTAL(9,C87:C88)</f>
        <v>0</v>
      </c>
      <c r="D86" s="54">
        <f>SUBTOTAL(9,D87:D88)</f>
        <v>12810.96</v>
      </c>
      <c r="E86" s="55">
        <f t="shared" si="2"/>
        <v>0.86587043196329683</v>
      </c>
      <c r="F86" s="55" t="str">
        <f t="shared" si="3"/>
        <v>-</v>
      </c>
    </row>
    <row r="87" spans="1:6" x14ac:dyDescent="0.25">
      <c r="A87" s="34" t="s">
        <v>138</v>
      </c>
      <c r="B87" s="35">
        <v>13056.9</v>
      </c>
      <c r="C87" s="35">
        <v>0</v>
      </c>
      <c r="D87" s="35">
        <v>12810.96</v>
      </c>
      <c r="E87" s="36">
        <f t="shared" si="2"/>
        <v>0.9811639822622521</v>
      </c>
      <c r="F87" s="36" t="str">
        <f t="shared" si="3"/>
        <v>-</v>
      </c>
    </row>
    <row r="88" spans="1:6" x14ac:dyDescent="0.25">
      <c r="A88" s="34" t="s">
        <v>140</v>
      </c>
      <c r="B88" s="35">
        <v>1738.57</v>
      </c>
      <c r="C88" s="35">
        <v>0</v>
      </c>
      <c r="D88" s="35">
        <v>0</v>
      </c>
      <c r="E88" s="36">
        <f t="shared" si="2"/>
        <v>0</v>
      </c>
      <c r="F88" s="36" t="str">
        <f t="shared" si="3"/>
        <v>-</v>
      </c>
    </row>
    <row r="89" spans="1:6" x14ac:dyDescent="0.25">
      <c r="A89" s="53" t="s">
        <v>141</v>
      </c>
      <c r="B89" s="54">
        <f>SUBTOTAL(9,B90:B91)</f>
        <v>1216</v>
      </c>
      <c r="C89" s="54">
        <f>SUBTOTAL(9,C90:C91)</f>
        <v>663.61</v>
      </c>
      <c r="D89" s="54">
        <f>SUBTOTAL(9,D90:D91)</f>
        <v>220.5</v>
      </c>
      <c r="E89" s="55">
        <f t="shared" si="2"/>
        <v>0.18133223684210525</v>
      </c>
      <c r="F89" s="55">
        <f t="shared" si="3"/>
        <v>0.33227347387772938</v>
      </c>
    </row>
    <row r="90" spans="1:6" x14ac:dyDescent="0.25">
      <c r="A90" s="34" t="s">
        <v>143</v>
      </c>
      <c r="B90" s="35">
        <v>1216</v>
      </c>
      <c r="C90" s="35">
        <v>0</v>
      </c>
      <c r="D90" s="35">
        <v>220.5</v>
      </c>
      <c r="E90" s="36">
        <f t="shared" si="2"/>
        <v>0.18133223684210525</v>
      </c>
      <c r="F90" s="36" t="str">
        <f t="shared" si="3"/>
        <v>-</v>
      </c>
    </row>
    <row r="91" spans="1:6" x14ac:dyDescent="0.25">
      <c r="A91" s="34" t="s">
        <v>150</v>
      </c>
      <c r="B91" s="35">
        <v>0</v>
      </c>
      <c r="C91" s="35">
        <v>663.61</v>
      </c>
      <c r="D91" s="35">
        <v>0</v>
      </c>
      <c r="E91" s="36" t="str">
        <f t="shared" si="2"/>
        <v>-</v>
      </c>
      <c r="F91" s="36">
        <f t="shared" si="3"/>
        <v>0</v>
      </c>
    </row>
    <row r="92" spans="1:6" x14ac:dyDescent="0.25">
      <c r="A92" s="53" t="s">
        <v>158</v>
      </c>
      <c r="B92" s="54">
        <f>SUBTOTAL(9,B93:B93)</f>
        <v>0</v>
      </c>
      <c r="C92" s="54">
        <f>SUBTOTAL(9,C93:C93)</f>
        <v>0</v>
      </c>
      <c r="D92" s="54">
        <f>SUBTOTAL(9,D93:D93)</f>
        <v>954761.44</v>
      </c>
      <c r="E92" s="55" t="str">
        <f t="shared" si="2"/>
        <v>-</v>
      </c>
      <c r="F92" s="55" t="str">
        <f t="shared" si="3"/>
        <v>-</v>
      </c>
    </row>
    <row r="93" spans="1:6" x14ac:dyDescent="0.25">
      <c r="A93" s="34" t="s">
        <v>171</v>
      </c>
      <c r="B93" s="35">
        <v>0</v>
      </c>
      <c r="C93" s="35">
        <v>0</v>
      </c>
      <c r="D93" s="35">
        <v>954761.44</v>
      </c>
      <c r="E93" s="36" t="str">
        <f t="shared" si="2"/>
        <v>-</v>
      </c>
      <c r="F93" s="36" t="str">
        <f t="shared" si="3"/>
        <v>-</v>
      </c>
    </row>
    <row r="94" spans="1:6" ht="15.75" x14ac:dyDescent="0.25">
      <c r="A94" s="37" t="s">
        <v>52</v>
      </c>
      <c r="B94" s="60">
        <f>IFERROR(SUBTOTAL(9,B26:B93),0)</f>
        <v>247394.99</v>
      </c>
      <c r="C94" s="60">
        <f>IFERROR(SUBTOTAL(9,C26:C93),0)</f>
        <v>596203.61</v>
      </c>
      <c r="D94" s="60">
        <f>IFERROR(SUBTOTAL(9,D26:D93),0)</f>
        <v>1298326.49</v>
      </c>
      <c r="E94" s="39">
        <f t="shared" ref="E94" si="4">IF(B94&lt;&gt;0,D94/B94,"-")</f>
        <v>5.2479902280963735</v>
      </c>
      <c r="F94" s="39">
        <f t="shared" ref="F94" si="5">IF(C94&lt;&gt;0,D94/C94,"-")</f>
        <v>2.1776562037254354</v>
      </c>
    </row>
  </sheetData>
  <mergeCells count="3">
    <mergeCell ref="A2:F2"/>
    <mergeCell ref="A1:F1"/>
    <mergeCell ref="A12:F12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13</vt:i4>
      </vt:variant>
    </vt:vector>
  </HeadingPairs>
  <TitlesOfParts>
    <vt:vector size="17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VIDA</cp:lastModifiedBy>
  <cp:lastPrinted>2025-07-28T11:27:41Z</cp:lastPrinted>
  <dcterms:created xsi:type="dcterms:W3CDTF">2025-07-18T07:56:07Z</dcterms:created>
  <dcterms:modified xsi:type="dcterms:W3CDTF">2025-07-28T11:41:03Z</dcterms:modified>
</cp:coreProperties>
</file>