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tina.hampovcan\Desktop\IZVRŠENJA (zahtjevi KONTO)\izvršenja 2025\Izvršenja financijskog plana 2025\"/>
    </mc:Choice>
  </mc:AlternateContent>
  <bookViews>
    <workbookView xWindow="0" yWindow="0" windowWidth="28800" windowHeight="12210" activeTab="3"/>
  </bookViews>
  <sheets>
    <sheet name="Sažetak" sheetId="2" r:id="rId1"/>
    <sheet name="Račun prihoda i rashoda" sheetId="3" r:id="rId2"/>
    <sheet name="Račun financiranja" sheetId="4" r:id="rId3"/>
    <sheet name="Posebni dio" sheetId="5" r:id="rId4"/>
  </sheets>
  <definedNames>
    <definedName name="__S0A_Master_DS__X" localSheetId="0">Sažetak!$A$8:$F$26</definedName>
    <definedName name="__S0A_Naslov_DS__" localSheetId="0">Sažetak!$A$1:$F$7</definedName>
    <definedName name="__S1A_G01_DS__X" localSheetId="2">'Račun financiranja'!#REF!</definedName>
    <definedName name="__S1A_G01_DS__X" localSheetId="1">'Račun prihoda i rashoda'!$A$7:$F$26</definedName>
    <definedName name="__S1A_G02_DS__X" localSheetId="2">'Račun financiranja'!#REF!</definedName>
    <definedName name="__S1A_G02_DS__X" localSheetId="1">'Račun prihoda i rashoda'!$A$8:$F$10</definedName>
    <definedName name="__S1A_G03_DS__X" localSheetId="2">'Račun financiranja'!#REF!</definedName>
    <definedName name="__S1A_G03_DS__X" localSheetId="1">'Račun prihoda i rashoda'!$A$9:$F$10</definedName>
    <definedName name="__S1A_Master_DS__X" localSheetId="2">'Račun financiranja'!#REF!</definedName>
    <definedName name="__S1A_Master_DS__X" localSheetId="1">'Račun prihoda i rashoda'!$A$10:$F$10</definedName>
    <definedName name="__S1A_Naslov_DS__" localSheetId="2">'Račun financiranja'!$A$1:$F$6</definedName>
    <definedName name="__S1A_Naslov_DS__" localSheetId="1">'Račun prihoda i rashoda'!$A$1:$F$6</definedName>
    <definedName name="__S2A_G01_DS__X" localSheetId="3">'Posebni dio'!$A$6:$F$7</definedName>
    <definedName name="__S2A_Master_DS__X" localSheetId="3">'Posebni dio'!$A$7:$F$7</definedName>
    <definedName name="__S2A_Naslov_DS__" localSheetId="3">'Posebni dio'!$A$1:$F$5</definedName>
    <definedName name="S0A_RedoviSveuk" localSheetId="0">Sažetak!#REF!</definedName>
    <definedName name="S0A_Ver1" localSheetId="0">Sažetak!$A$8:$F$26</definedName>
    <definedName name="S1A_RedoviSveuk" localSheetId="2">'Račun financiranja'!$A$7:$F$7</definedName>
    <definedName name="S1A_RedoviSveuk" localSheetId="1">'Račun prihoda i rashoda'!$A$31:$F$31</definedName>
    <definedName name="S2A_RedoviSveuk" localSheetId="3">'Posebni dio'!$A$8:$F$8</definedName>
  </definedNames>
  <calcPr calcId="162913"/>
</workbook>
</file>

<file path=xl/calcChain.xml><?xml version="1.0" encoding="utf-8"?>
<calcChain xmlns="http://schemas.openxmlformats.org/spreadsheetml/2006/main">
  <c r="F10" i="2" l="1"/>
  <c r="D24" i="2" l="1"/>
  <c r="F84" i="3" l="1"/>
  <c r="E84" i="3"/>
  <c r="F66" i="3"/>
  <c r="F65" i="3"/>
  <c r="E66" i="3"/>
  <c r="E65" i="3"/>
  <c r="F28" i="3"/>
  <c r="F29" i="3"/>
  <c r="F30" i="3"/>
  <c r="F27" i="3"/>
  <c r="F13" i="3"/>
  <c r="F12" i="3"/>
  <c r="E13" i="3"/>
  <c r="E12" i="3"/>
  <c r="E30" i="3"/>
  <c r="E29" i="3"/>
  <c r="E28" i="3"/>
  <c r="E11" i="3"/>
  <c r="E31" i="3"/>
  <c r="E27" i="3"/>
  <c r="E7" i="3"/>
  <c r="E10" i="2"/>
  <c r="E14" i="2"/>
  <c r="D24" i="4" l="1"/>
  <c r="D31" i="3"/>
  <c r="C31" i="3"/>
  <c r="B31" i="3"/>
  <c r="C7" i="3"/>
  <c r="D12" i="3"/>
  <c r="C64" i="5" l="1"/>
  <c r="E91" i="5"/>
  <c r="F91" i="5"/>
  <c r="C89" i="5"/>
  <c r="E103" i="5"/>
  <c r="F103" i="5"/>
  <c r="C98" i="5"/>
  <c r="D98" i="5"/>
  <c r="B101" i="5"/>
  <c r="B98" i="5"/>
  <c r="B60" i="5"/>
  <c r="B43" i="5"/>
  <c r="B39" i="5"/>
  <c r="B37" i="5"/>
  <c r="E33" i="5"/>
  <c r="F33" i="5"/>
  <c r="B27" i="5"/>
  <c r="C26" i="5"/>
  <c r="D26" i="5"/>
  <c r="B26" i="5"/>
  <c r="C25" i="5"/>
  <c r="D25" i="5"/>
  <c r="B25" i="5"/>
  <c r="E36" i="5"/>
  <c r="F36" i="5"/>
  <c r="C34" i="5"/>
  <c r="D34" i="5"/>
  <c r="B34" i="5"/>
  <c r="C27" i="5"/>
  <c r="D27" i="5"/>
  <c r="B89" i="5" l="1"/>
  <c r="E84" i="5"/>
  <c r="F84" i="5"/>
  <c r="D64" i="5"/>
  <c r="B64" i="5"/>
  <c r="C6" i="5" l="1"/>
  <c r="B30" i="4"/>
  <c r="B24" i="4"/>
  <c r="C82" i="3"/>
  <c r="D82" i="3"/>
  <c r="B82" i="3"/>
  <c r="C65" i="3"/>
  <c r="D65" i="3"/>
  <c r="B65" i="3"/>
  <c r="B67" i="3"/>
  <c r="B45" i="3" s="1"/>
  <c r="C29" i="3"/>
  <c r="D29" i="3"/>
  <c r="C28" i="3"/>
  <c r="D28" i="3"/>
  <c r="B28" i="3"/>
  <c r="B27" i="3" s="1"/>
  <c r="B23" i="3"/>
  <c r="B29" i="3"/>
  <c r="B7" i="3"/>
  <c r="D27" i="3" l="1"/>
  <c r="C27" i="3"/>
  <c r="C12" i="3" l="1"/>
  <c r="B12" i="3"/>
  <c r="B14" i="3"/>
  <c r="C11" i="3"/>
  <c r="D30" i="4"/>
  <c r="B29" i="4"/>
  <c r="C29" i="4"/>
  <c r="D29" i="4"/>
  <c r="F29" i="4"/>
  <c r="E29" i="4"/>
  <c r="E24" i="4" l="1"/>
  <c r="E30" i="4"/>
  <c r="C30" i="4"/>
  <c r="F30" i="4" s="1"/>
  <c r="C24" i="4"/>
  <c r="F24" i="4" s="1"/>
  <c r="C106" i="5"/>
  <c r="C101" i="5"/>
  <c r="C97" i="5" s="1"/>
  <c r="C95" i="5"/>
  <c r="C93" i="5"/>
  <c r="C86" i="5"/>
  <c r="C67" i="5"/>
  <c r="C60" i="5"/>
  <c r="C43" i="5"/>
  <c r="C38" i="5" s="1"/>
  <c r="C39" i="5"/>
  <c r="C9" i="3"/>
  <c r="C8" i="3"/>
  <c r="B9" i="3"/>
  <c r="B8" i="3"/>
  <c r="C24" i="3"/>
  <c r="C23" i="3"/>
  <c r="C21" i="3"/>
  <c r="C20" i="3"/>
  <c r="C18" i="3"/>
  <c r="C16" i="3"/>
  <c r="C14" i="3"/>
  <c r="C63" i="5" l="1"/>
  <c r="C62" i="5"/>
  <c r="C37" i="5"/>
  <c r="C91" i="3"/>
  <c r="C90" i="3"/>
  <c r="C88" i="3"/>
  <c r="C87" i="3"/>
  <c r="C85" i="3"/>
  <c r="C79" i="3"/>
  <c r="C80" i="3"/>
  <c r="C74" i="3"/>
  <c r="C73" i="3"/>
  <c r="C45" i="3"/>
  <c r="C37" i="3" s="1"/>
  <c r="C67" i="3"/>
  <c r="C55" i="3"/>
  <c r="C50" i="3"/>
  <c r="C46" i="3"/>
  <c r="D46" i="3"/>
  <c r="C43" i="3"/>
  <c r="C41" i="3"/>
  <c r="C38" i="3"/>
  <c r="F38" i="3" s="1"/>
  <c r="D38" i="3"/>
  <c r="C39" i="3"/>
  <c r="D39" i="3"/>
  <c r="B39" i="3"/>
  <c r="C19" i="5" l="1"/>
  <c r="C18" i="5"/>
  <c r="C108" i="5"/>
  <c r="C24" i="5"/>
  <c r="C78" i="3"/>
  <c r="F107" i="5"/>
  <c r="E107" i="5"/>
  <c r="D106" i="5"/>
  <c r="F106" i="5" s="1"/>
  <c r="B106" i="5"/>
  <c r="F105" i="5"/>
  <c r="E105" i="5"/>
  <c r="F104" i="5"/>
  <c r="E104" i="5"/>
  <c r="F102" i="5"/>
  <c r="E102" i="5"/>
  <c r="D101" i="5"/>
  <c r="F101" i="5" s="1"/>
  <c r="F99" i="5"/>
  <c r="E99" i="5"/>
  <c r="F98" i="5"/>
  <c r="F96" i="5"/>
  <c r="E96" i="5"/>
  <c r="D95" i="5"/>
  <c r="F95" i="5" s="1"/>
  <c r="B95" i="5"/>
  <c r="E95" i="5" s="1"/>
  <c r="F94" i="5"/>
  <c r="E94" i="5"/>
  <c r="D93" i="5"/>
  <c r="F93" i="5" s="1"/>
  <c r="B93" i="5"/>
  <c r="F92" i="5"/>
  <c r="E92" i="5"/>
  <c r="F90" i="5"/>
  <c r="E90" i="5"/>
  <c r="D89" i="5"/>
  <c r="E89" i="5" s="1"/>
  <c r="F88" i="5"/>
  <c r="E88" i="5"/>
  <c r="F87" i="5"/>
  <c r="E87" i="5"/>
  <c r="D86" i="5"/>
  <c r="F86" i="5" s="1"/>
  <c r="B86" i="5"/>
  <c r="E86" i="5" s="1"/>
  <c r="F85" i="5"/>
  <c r="E85" i="5"/>
  <c r="F83" i="5"/>
  <c r="E83" i="5"/>
  <c r="F82" i="5"/>
  <c r="E82" i="5"/>
  <c r="F81" i="5"/>
  <c r="E81" i="5"/>
  <c r="F80" i="5"/>
  <c r="E80" i="5"/>
  <c r="F79" i="5"/>
  <c r="E79" i="5"/>
  <c r="F78" i="5"/>
  <c r="E78" i="5"/>
  <c r="F77" i="5"/>
  <c r="E77" i="5"/>
  <c r="F76" i="5"/>
  <c r="E76" i="5"/>
  <c r="F75" i="5"/>
  <c r="E75" i="5"/>
  <c r="F74" i="5"/>
  <c r="E74" i="5"/>
  <c r="F73" i="5"/>
  <c r="E73" i="5"/>
  <c r="F72" i="5"/>
  <c r="E72" i="5"/>
  <c r="F71" i="5"/>
  <c r="E71" i="5"/>
  <c r="F70" i="5"/>
  <c r="E70" i="5"/>
  <c r="F68" i="5"/>
  <c r="E68" i="5"/>
  <c r="D67" i="5"/>
  <c r="F67" i="5" s="1"/>
  <c r="B67" i="5"/>
  <c r="F65" i="5"/>
  <c r="E65" i="5"/>
  <c r="F64" i="5"/>
  <c r="E64" i="5"/>
  <c r="F61" i="5"/>
  <c r="E61" i="5"/>
  <c r="D60" i="5"/>
  <c r="F60" i="5" s="1"/>
  <c r="E60" i="5"/>
  <c r="F59" i="5"/>
  <c r="E59" i="5"/>
  <c r="F58" i="5"/>
  <c r="E58" i="5"/>
  <c r="F57" i="5"/>
  <c r="E57" i="5"/>
  <c r="F56" i="5"/>
  <c r="E56" i="5"/>
  <c r="F55" i="5"/>
  <c r="E55" i="5"/>
  <c r="F54" i="5"/>
  <c r="E54" i="5"/>
  <c r="F53" i="5"/>
  <c r="E53" i="5"/>
  <c r="F52" i="5"/>
  <c r="E52" i="5"/>
  <c r="F51" i="5"/>
  <c r="E51" i="5"/>
  <c r="F50" i="5"/>
  <c r="E50" i="5"/>
  <c r="F49" i="5"/>
  <c r="E49" i="5"/>
  <c r="F48" i="5"/>
  <c r="E48" i="5"/>
  <c r="F47" i="5"/>
  <c r="E47" i="5"/>
  <c r="F46" i="5"/>
  <c r="E46" i="5"/>
  <c r="F45" i="5"/>
  <c r="E45" i="5"/>
  <c r="F44" i="5"/>
  <c r="E44" i="5"/>
  <c r="D43" i="5"/>
  <c r="F42" i="5"/>
  <c r="E42" i="5"/>
  <c r="F41" i="5"/>
  <c r="E41" i="5"/>
  <c r="F40" i="5"/>
  <c r="E40" i="5"/>
  <c r="D39" i="5"/>
  <c r="F39" i="5" s="1"/>
  <c r="E39" i="5"/>
  <c r="F35" i="5"/>
  <c r="E35" i="5"/>
  <c r="F34" i="5"/>
  <c r="F32" i="5"/>
  <c r="E32" i="5"/>
  <c r="F31" i="5"/>
  <c r="E31" i="5"/>
  <c r="F30" i="5"/>
  <c r="E30" i="5"/>
  <c r="F29" i="5"/>
  <c r="E29" i="5"/>
  <c r="F28" i="5"/>
  <c r="E28" i="5"/>
  <c r="F27" i="5"/>
  <c r="E27" i="5"/>
  <c r="D17" i="5"/>
  <c r="B17" i="5"/>
  <c r="D8" i="5"/>
  <c r="C8" i="5"/>
  <c r="B8" i="5"/>
  <c r="F7" i="5"/>
  <c r="E7" i="5"/>
  <c r="D6" i="5"/>
  <c r="F6" i="5" s="1"/>
  <c r="B6" i="5"/>
  <c r="E6" i="5" s="1"/>
  <c r="D5" i="5"/>
  <c r="C5" i="5"/>
  <c r="B5" i="5"/>
  <c r="D23" i="4"/>
  <c r="C23" i="4"/>
  <c r="B23" i="4"/>
  <c r="F13" i="4"/>
  <c r="D13" i="4"/>
  <c r="B13" i="4"/>
  <c r="E13" i="4" s="1"/>
  <c r="D12" i="4"/>
  <c r="B12" i="4"/>
  <c r="F7" i="4"/>
  <c r="D7" i="4"/>
  <c r="B7" i="4"/>
  <c r="E7" i="4" s="1"/>
  <c r="D6" i="4"/>
  <c r="B6" i="4"/>
  <c r="D135" i="3"/>
  <c r="C135" i="3"/>
  <c r="B135" i="3"/>
  <c r="F134" i="3"/>
  <c r="E134" i="3"/>
  <c r="D133" i="3"/>
  <c r="C133" i="3"/>
  <c r="F133" i="3" s="1"/>
  <c r="B133" i="3"/>
  <c r="E133" i="3" s="1"/>
  <c r="D132" i="3"/>
  <c r="C132" i="3"/>
  <c r="B132" i="3"/>
  <c r="B122" i="3"/>
  <c r="F121" i="3"/>
  <c r="E121" i="3"/>
  <c r="D120" i="3"/>
  <c r="C120" i="3"/>
  <c r="F120" i="3" s="1"/>
  <c r="B120" i="3"/>
  <c r="E120" i="3" s="1"/>
  <c r="F119" i="3"/>
  <c r="E119" i="3"/>
  <c r="D118" i="3"/>
  <c r="D122" i="3" s="1"/>
  <c r="C118" i="3"/>
  <c r="F118" i="3" s="1"/>
  <c r="B118" i="3"/>
  <c r="E118" i="3" s="1"/>
  <c r="F117" i="3"/>
  <c r="E117" i="3"/>
  <c r="F116" i="3"/>
  <c r="D116" i="3"/>
  <c r="C116" i="3"/>
  <c r="B116" i="3"/>
  <c r="E116" i="3" s="1"/>
  <c r="D115" i="3"/>
  <c r="C115" i="3"/>
  <c r="B115" i="3"/>
  <c r="F109" i="3"/>
  <c r="E109" i="3"/>
  <c r="D108" i="3"/>
  <c r="C108" i="3"/>
  <c r="F108" i="3" s="1"/>
  <c r="B108" i="3"/>
  <c r="E108" i="3" s="1"/>
  <c r="F107" i="3"/>
  <c r="E107" i="3"/>
  <c r="F106" i="3"/>
  <c r="D106" i="3"/>
  <c r="C106" i="3"/>
  <c r="C110" i="3" s="1"/>
  <c r="B106" i="3"/>
  <c r="E106" i="3" s="1"/>
  <c r="F105" i="3"/>
  <c r="E105" i="3"/>
  <c r="D104" i="3"/>
  <c r="F104" i="3" s="1"/>
  <c r="C104" i="3"/>
  <c r="B104" i="3"/>
  <c r="D103" i="3"/>
  <c r="C103" i="3"/>
  <c r="B103" i="3"/>
  <c r="F92" i="3"/>
  <c r="E92" i="3"/>
  <c r="F91" i="3"/>
  <c r="D91" i="3"/>
  <c r="B91" i="3"/>
  <c r="E91" i="3" s="1"/>
  <c r="F90" i="3"/>
  <c r="D90" i="3"/>
  <c r="B90" i="3"/>
  <c r="E90" i="3" s="1"/>
  <c r="F89" i="3"/>
  <c r="E89" i="3"/>
  <c r="F88" i="3"/>
  <c r="D88" i="3"/>
  <c r="B88" i="3"/>
  <c r="E88" i="3" s="1"/>
  <c r="D87" i="3"/>
  <c r="F87" i="3" s="1"/>
  <c r="B87" i="3"/>
  <c r="E87" i="3" s="1"/>
  <c r="F86" i="3"/>
  <c r="E86" i="3"/>
  <c r="F85" i="3"/>
  <c r="E85" i="3"/>
  <c r="D85" i="3"/>
  <c r="B85" i="3"/>
  <c r="F83" i="3"/>
  <c r="E83" i="3"/>
  <c r="F82" i="3"/>
  <c r="D79" i="3"/>
  <c r="F79" i="3" s="1"/>
  <c r="F81" i="3"/>
  <c r="E81" i="3"/>
  <c r="F80" i="3"/>
  <c r="E80" i="3"/>
  <c r="D80" i="3"/>
  <c r="B80" i="3"/>
  <c r="F77" i="3"/>
  <c r="E77" i="3"/>
  <c r="F76" i="3"/>
  <c r="E76" i="3"/>
  <c r="F75" i="3"/>
  <c r="E75" i="3"/>
  <c r="F74" i="3"/>
  <c r="D74" i="3"/>
  <c r="B74" i="3"/>
  <c r="E74" i="3" s="1"/>
  <c r="D73" i="3"/>
  <c r="F73" i="3" s="1"/>
  <c r="B73" i="3"/>
  <c r="E73" i="3" s="1"/>
  <c r="F72" i="3"/>
  <c r="E72" i="3"/>
  <c r="F71" i="3"/>
  <c r="E71" i="3"/>
  <c r="F70" i="3"/>
  <c r="E70" i="3"/>
  <c r="F69" i="3"/>
  <c r="E69" i="3"/>
  <c r="F68" i="3"/>
  <c r="E68" i="3"/>
  <c r="F67" i="3"/>
  <c r="E67" i="3"/>
  <c r="D67" i="3"/>
  <c r="F64" i="3"/>
  <c r="E64" i="3"/>
  <c r="F63" i="3"/>
  <c r="E63" i="3"/>
  <c r="F62" i="3"/>
  <c r="E62" i="3"/>
  <c r="F61" i="3"/>
  <c r="E61" i="3"/>
  <c r="F60" i="3"/>
  <c r="E60" i="3"/>
  <c r="F59" i="3"/>
  <c r="E59" i="3"/>
  <c r="F58" i="3"/>
  <c r="E58" i="3"/>
  <c r="F57" i="3"/>
  <c r="E57" i="3"/>
  <c r="F56" i="3"/>
  <c r="E56" i="3"/>
  <c r="F55" i="3"/>
  <c r="D55" i="3"/>
  <c r="B55" i="3"/>
  <c r="E55" i="3" s="1"/>
  <c r="F54" i="3"/>
  <c r="E54" i="3"/>
  <c r="F53" i="3"/>
  <c r="E53" i="3"/>
  <c r="F52" i="3"/>
  <c r="E52" i="3"/>
  <c r="F51" i="3"/>
  <c r="E51" i="3"/>
  <c r="F50" i="3"/>
  <c r="D50" i="3"/>
  <c r="D45" i="3" s="1"/>
  <c r="B50" i="3"/>
  <c r="E50" i="3" s="1"/>
  <c r="F49" i="3"/>
  <c r="E49" i="3"/>
  <c r="F48" i="3"/>
  <c r="E48" i="3"/>
  <c r="F47" i="3"/>
  <c r="E47" i="3"/>
  <c r="F46" i="3"/>
  <c r="B46" i="3"/>
  <c r="E46" i="3" s="1"/>
  <c r="F44" i="3"/>
  <c r="E44" i="3"/>
  <c r="F43" i="3"/>
  <c r="D43" i="3"/>
  <c r="B43" i="3"/>
  <c r="E43" i="3" s="1"/>
  <c r="F42" i="3"/>
  <c r="E42" i="3"/>
  <c r="F41" i="3"/>
  <c r="D41" i="3"/>
  <c r="B41" i="3"/>
  <c r="F40" i="3"/>
  <c r="E40" i="3"/>
  <c r="F39" i="3"/>
  <c r="E39" i="3"/>
  <c r="D36" i="3"/>
  <c r="B36" i="3"/>
  <c r="F26" i="3"/>
  <c r="E26" i="3"/>
  <c r="F25" i="3"/>
  <c r="E25" i="3"/>
  <c r="D24" i="3"/>
  <c r="F24" i="3" s="1"/>
  <c r="B24" i="3"/>
  <c r="D23" i="3"/>
  <c r="F23" i="3" s="1"/>
  <c r="F22" i="3"/>
  <c r="E22" i="3"/>
  <c r="F21" i="3"/>
  <c r="D21" i="3"/>
  <c r="B21" i="3"/>
  <c r="E21" i="3" s="1"/>
  <c r="F20" i="3"/>
  <c r="E20" i="3"/>
  <c r="D20" i="3"/>
  <c r="B20" i="3"/>
  <c r="F19" i="3"/>
  <c r="E19" i="3"/>
  <c r="F18" i="3"/>
  <c r="D18" i="3"/>
  <c r="B18" i="3"/>
  <c r="F17" i="3"/>
  <c r="E17" i="3"/>
  <c r="E16" i="3"/>
  <c r="D16" i="3"/>
  <c r="D11" i="3" s="1"/>
  <c r="F11" i="3" s="1"/>
  <c r="B16" i="3"/>
  <c r="F15" i="3"/>
  <c r="E15" i="3"/>
  <c r="F14" i="3"/>
  <c r="D14" i="3"/>
  <c r="E14" i="3"/>
  <c r="F10" i="3"/>
  <c r="E10" i="3"/>
  <c r="F9" i="3"/>
  <c r="E9" i="3"/>
  <c r="D9" i="3"/>
  <c r="F8" i="3"/>
  <c r="E8" i="3"/>
  <c r="D8" i="3"/>
  <c r="D6" i="3"/>
  <c r="B6" i="3"/>
  <c r="D25" i="2"/>
  <c r="C25" i="2"/>
  <c r="B25" i="2"/>
  <c r="F24" i="2"/>
  <c r="E24" i="2"/>
  <c r="F23" i="2"/>
  <c r="E23" i="2"/>
  <c r="D22" i="2"/>
  <c r="C22" i="2"/>
  <c r="F22" i="2" s="1"/>
  <c r="B22" i="2"/>
  <c r="E22" i="2" s="1"/>
  <c r="F21" i="2"/>
  <c r="E21" i="2"/>
  <c r="F20" i="2"/>
  <c r="E20" i="2"/>
  <c r="D19" i="2"/>
  <c r="C19" i="2"/>
  <c r="B19" i="2"/>
  <c r="F18" i="2"/>
  <c r="E18" i="2"/>
  <c r="D18" i="2"/>
  <c r="C18" i="2"/>
  <c r="B18" i="2"/>
  <c r="D14" i="2"/>
  <c r="C14" i="2"/>
  <c r="C26" i="2" s="1"/>
  <c r="B14" i="2"/>
  <c r="D13" i="2"/>
  <c r="C13" i="2"/>
  <c r="F13" i="2" s="1"/>
  <c r="B13" i="2"/>
  <c r="E13" i="2" s="1"/>
  <c r="F12" i="2"/>
  <c r="E12" i="2"/>
  <c r="F11" i="2"/>
  <c r="E11" i="2"/>
  <c r="D10" i="2"/>
  <c r="C10" i="2"/>
  <c r="B10" i="2"/>
  <c r="F9" i="2"/>
  <c r="E9" i="2"/>
  <c r="F8" i="2"/>
  <c r="E8" i="2"/>
  <c r="D7" i="2"/>
  <c r="C7" i="2"/>
  <c r="B7" i="2"/>
  <c r="F6" i="3"/>
  <c r="F23" i="4"/>
  <c r="E6" i="3"/>
  <c r="E7" i="2"/>
  <c r="F12" i="4"/>
  <c r="F5" i="5"/>
  <c r="F17" i="5"/>
  <c r="F36" i="3"/>
  <c r="E6" i="4"/>
  <c r="F132" i="3"/>
  <c r="F7" i="2"/>
  <c r="F103" i="3"/>
  <c r="E19" i="2"/>
  <c r="E103" i="3"/>
  <c r="F115" i="3"/>
  <c r="F25" i="2" l="1"/>
  <c r="D26" i="2"/>
  <c r="D110" i="3"/>
  <c r="E104" i="3"/>
  <c r="E23" i="3"/>
  <c r="E24" i="3"/>
  <c r="F16" i="3"/>
  <c r="E25" i="2"/>
  <c r="F14" i="2"/>
  <c r="E106" i="5"/>
  <c r="B97" i="5"/>
  <c r="B62" i="5" s="1"/>
  <c r="E43" i="5"/>
  <c r="F25" i="5"/>
  <c r="F89" i="5"/>
  <c r="F26" i="5"/>
  <c r="E34" i="5"/>
  <c r="D38" i="5"/>
  <c r="F38" i="5" s="1"/>
  <c r="D63" i="5"/>
  <c r="F63" i="5" s="1"/>
  <c r="E98" i="5"/>
  <c r="B63" i="5"/>
  <c r="E101" i="5"/>
  <c r="E93" i="5"/>
  <c r="E67" i="5"/>
  <c r="E8" i="5"/>
  <c r="F8" i="5"/>
  <c r="D37" i="5"/>
  <c r="F37" i="5" s="1"/>
  <c r="F43" i="5"/>
  <c r="B38" i="5"/>
  <c r="E38" i="5" s="1"/>
  <c r="E122" i="3"/>
  <c r="E82" i="3"/>
  <c r="B78" i="3"/>
  <c r="E18" i="3"/>
  <c r="B11" i="3"/>
  <c r="B38" i="3"/>
  <c r="E38" i="3" s="1"/>
  <c r="E41" i="3"/>
  <c r="E135" i="3"/>
  <c r="F110" i="3"/>
  <c r="F135" i="3"/>
  <c r="F45" i="3"/>
  <c r="D37" i="3"/>
  <c r="F37" i="3" s="1"/>
  <c r="F31" i="3"/>
  <c r="B37" i="3"/>
  <c r="B79" i="3"/>
  <c r="E79" i="3" s="1"/>
  <c r="B110" i="3"/>
  <c r="E110" i="3" s="1"/>
  <c r="C122" i="3"/>
  <c r="F122" i="3" s="1"/>
  <c r="B26" i="2"/>
  <c r="D7" i="3"/>
  <c r="F7" i="3" s="1"/>
  <c r="D78" i="3"/>
  <c r="F78" i="3" s="1"/>
  <c r="D97" i="5"/>
  <c r="E23" i="4"/>
  <c r="E5" i="5"/>
  <c r="F19" i="2"/>
  <c r="E12" i="4"/>
  <c r="E132" i="3"/>
  <c r="E115" i="3"/>
  <c r="E36" i="3"/>
  <c r="F6" i="4"/>
  <c r="E17" i="5"/>
  <c r="E26" i="2" l="1"/>
  <c r="F26" i="2"/>
  <c r="E63" i="5"/>
  <c r="E25" i="5"/>
  <c r="E26" i="5"/>
  <c r="E37" i="5"/>
  <c r="E78" i="3"/>
  <c r="F97" i="5"/>
  <c r="D62" i="5"/>
  <c r="E97" i="5"/>
  <c r="B19" i="5"/>
  <c r="E37" i="3"/>
  <c r="E45" i="3"/>
  <c r="B93" i="3"/>
  <c r="D93" i="3"/>
  <c r="F93" i="3" s="1"/>
  <c r="B18" i="5" l="1"/>
  <c r="B24" i="5"/>
  <c r="E62" i="5"/>
  <c r="B108" i="5"/>
  <c r="E93" i="3"/>
  <c r="F62" i="5"/>
  <c r="D24" i="5"/>
  <c r="F24" i="5" s="1"/>
  <c r="D19" i="5"/>
  <c r="F19" i="5" s="1"/>
  <c r="D18" i="5"/>
  <c r="F18" i="5" s="1"/>
  <c r="D108" i="5"/>
  <c r="F108" i="5" s="1"/>
  <c r="E108" i="5" l="1"/>
  <c r="E19" i="5"/>
  <c r="E24" i="5"/>
  <c r="E18" i="5"/>
</calcChain>
</file>

<file path=xl/sharedStrings.xml><?xml version="1.0" encoding="utf-8"?>
<sst xmlns="http://schemas.openxmlformats.org/spreadsheetml/2006/main" count="326" uniqueCount="187">
  <si>
    <t>MINISTARSTVO KULTURE I MEDIJA</t>
  </si>
  <si>
    <t>IZVRŠENJE PRORAČUNA ZA 2025. GODINU</t>
  </si>
  <si>
    <t>I. OPĆI DIO</t>
  </si>
  <si>
    <t>SAŽETAK  RAČUNA PRIHODA I RASHODA I RAČUNA FINANCIRANJA</t>
  </si>
  <si>
    <t>A. SAŽETAK  RAČUNA PRIHODA I RASHODA</t>
  </si>
  <si>
    <t>Brojčana oznaka i naziv</t>
  </si>
  <si>
    <t>Ostvarenje /
Izvršenje
01.-12.2024.</t>
  </si>
  <si>
    <t>Izvorni plan
2025.</t>
  </si>
  <si>
    <t>Ostvarenje /
Izvršenje
01.-12.2025.</t>
  </si>
  <si>
    <t>Indeks
izvršenja
01.-12.2024.</t>
  </si>
  <si>
    <t>Indeks
izvršenja
01.-12.2025.</t>
  </si>
  <si>
    <t>1</t>
  </si>
  <si>
    <t>6 Prihodi poslovanja</t>
  </si>
  <si>
    <t>7 Prihodi od prodaje nefinancijske imovine</t>
  </si>
  <si>
    <t xml:space="preserve">PRIHODI </t>
  </si>
  <si>
    <t>3 Rashodi poslovanja</t>
  </si>
  <si>
    <t>4 Rashodi za nabavu nefinancijske imovine</t>
  </si>
  <si>
    <t xml:space="preserve">RASHODI </t>
  </si>
  <si>
    <t>Razlika - višak/manjak</t>
  </si>
  <si>
    <t>B. SAŽETAK  RAČUNA FINANCIRANJA</t>
  </si>
  <si>
    <t>8 Primici od financijske imovine i zaduživanja</t>
  </si>
  <si>
    <t>5 Izdaci za financijsku imovinu i otplate zajmova</t>
  </si>
  <si>
    <t>RAZLIKA PRIMITAKA I IZDATAKA (8 - 5)</t>
  </si>
  <si>
    <t>PRIJENOS SREDSTAVA IZ PRETHODNE GODINE</t>
  </si>
  <si>
    <t>PRIJENOS SREDSTAVA U SLJEDEĆE RAZDOBLJE/GODINU</t>
  </si>
  <si>
    <t>Neto financiranje: (8 - 5) + Donos - Prijenos</t>
  </si>
  <si>
    <t xml:space="preserve">VIŠAK/MANJAK + NETO FINANCIRANJE </t>
  </si>
  <si>
    <t>RAČUN PRIHODA I RASHODA</t>
  </si>
  <si>
    <t xml:space="preserve">IZVJEŠTAJ O PRIHODIMA I RASHODIMA PREMA EKONOMSKOJ KLASIFIKACIJI </t>
  </si>
  <si>
    <t>PRIHODI</t>
  </si>
  <si>
    <t>Brojčana oznaka i naziv grupe</t>
  </si>
  <si>
    <t>Izvršenje na 31.12.2024.</t>
  </si>
  <si>
    <t>Izvršenje 2025.</t>
  </si>
  <si>
    <t>Indeks izvršenje / izvršenje prethodne godine</t>
  </si>
  <si>
    <t>Indeks izvršenje / tekući plan</t>
  </si>
  <si>
    <t xml:space="preserve"> 60 DRRH/60</t>
  </si>
  <si>
    <t xml:space="preserve">  600 DONOS/ODNOS</t>
  </si>
  <si>
    <t xml:space="preserve">   6000 DONOS/ODNOS</t>
  </si>
  <si>
    <t xml:space="preserve"> 63 Pomoći iz inozemstva i od subjekata unutar općeg proračuna</t>
  </si>
  <si>
    <t xml:space="preserve">  636 Pomoći proračunskim korisnicima iz proračuna koji im nije nadležan</t>
  </si>
  <si>
    <t xml:space="preserve">   6361 Tekuće pomoći proračunskim korisnicima iz proračuna koji im nije nadležan</t>
  </si>
  <si>
    <t xml:space="preserve">  638 Pomoći temeljem prijenosa EU sredstava</t>
  </si>
  <si>
    <t xml:space="preserve">   6381 Tekuće pomoći temeljem prijenosa EU sredstava</t>
  </si>
  <si>
    <t xml:space="preserve">  639 Prijenosi između proračunskih korisnika istog proračuna</t>
  </si>
  <si>
    <t xml:space="preserve">   6394 Kapitalni prijenosi između prorač. kor. istog prorač. temelj prijenosa EU sred.</t>
  </si>
  <si>
    <t xml:space="preserve"> 66 Prihodi od prodaje proizvoda i robe te pruženih usluga i prihodi od donacija</t>
  </si>
  <si>
    <t xml:space="preserve">  661 Prihodi od prodaje proizvoda i robe te pruženih usluga</t>
  </si>
  <si>
    <t xml:space="preserve">   6615 Prihodi od pruženih usluga</t>
  </si>
  <si>
    <t xml:space="preserve"> 67 Prihodi iz nadležnog proračuna i od HZZO-a temeljem ugovornih obveza</t>
  </si>
  <si>
    <t xml:space="preserve">  671 Prihodi iz nadležnog proračuna za financiranje redovne djelatnosti prorač. kor.</t>
  </si>
  <si>
    <t xml:space="preserve">   6711 Prihodi iz nadležnog proračuna za financiranje rashoda poslovanja</t>
  </si>
  <si>
    <t xml:space="preserve">   6712 Prihodi iz nadležnog proračuna za fin. rashoda za nabavu nefinac. imovine</t>
  </si>
  <si>
    <t>SVEUKUPNO:</t>
  </si>
  <si>
    <t>RASHODI</t>
  </si>
  <si>
    <t xml:space="preserve"> 31 Rashodi za zaposlene</t>
  </si>
  <si>
    <t xml:space="preserve">  311 Plaće (Bruto)</t>
  </si>
  <si>
    <t xml:space="preserve">   3111 Plaće za redovan rad</t>
  </si>
  <si>
    <t xml:space="preserve">  312 Ostali rashodi za zaposlene</t>
  </si>
  <si>
    <t xml:space="preserve">   3121 Ostali rashodi za zaposlene</t>
  </si>
  <si>
    <t xml:space="preserve">  313 Doprinosi na plaće</t>
  </si>
  <si>
    <t xml:space="preserve">   3132 Doprinosi za obvezno zdravstveno osiguranje</t>
  </si>
  <si>
    <t xml:space="preserve"> 32 Materijalni rashodi</t>
  </si>
  <si>
    <t xml:space="preserve">  321 Naknade troškova zaposlenima</t>
  </si>
  <si>
    <t xml:space="preserve">   3211 Službena putovanja</t>
  </si>
  <si>
    <t xml:space="preserve">   3212 Naknade za prijevoz, za rad na terenu i odvojeni život</t>
  </si>
  <si>
    <t xml:space="preserve">   3213 Stručno usavršavanje zaposlenika</t>
  </si>
  <si>
    <t xml:space="preserve">  322 Rashodi za materijal i energiju</t>
  </si>
  <si>
    <t xml:space="preserve">   3221 Uredski materijal i ostali materijalni rashodi</t>
  </si>
  <si>
    <t xml:space="preserve">   3223 Energija</t>
  </si>
  <si>
    <t xml:space="preserve">   3225 Sitni inventar i autogume</t>
  </si>
  <si>
    <t xml:space="preserve">   3227 Službena, radna i zaštitna odjeća i obuća</t>
  </si>
  <si>
    <t xml:space="preserve">  323 Rashodi za usluge</t>
  </si>
  <si>
    <t xml:space="preserve">   3231 Usluge telefona, interneta, pošte i prijevoza</t>
  </si>
  <si>
    <t xml:space="preserve">   3232 Usluge tekućeg i investicijskog održavanja</t>
  </si>
  <si>
    <t xml:space="preserve">   3233 Usluge promidžbe i informiranja</t>
  </si>
  <si>
    <t xml:space="preserve">   3234 Komunalne usluge</t>
  </si>
  <si>
    <t xml:space="preserve">   3235 Zakupnine i najamnine</t>
  </si>
  <si>
    <t xml:space="preserve">   3236 Zdravstvene i veterinarske usluge</t>
  </si>
  <si>
    <t xml:space="preserve">   3237 Intelektualne i osobne usluge</t>
  </si>
  <si>
    <t xml:space="preserve">   3238 Računalne usluge</t>
  </si>
  <si>
    <t xml:space="preserve">   3239 Ostale usluge</t>
  </si>
  <si>
    <t xml:space="preserve">  329 Ostali nespomenuti rashodi poslovanja</t>
  </si>
  <si>
    <t xml:space="preserve">   3292 Premije osiguranja</t>
  </si>
  <si>
    <t xml:space="preserve">   3293 Reprezentacija</t>
  </si>
  <si>
    <t xml:space="preserve">   3294 Članarine i norme</t>
  </si>
  <si>
    <t xml:space="preserve">   3295 Pristojbe i naknade</t>
  </si>
  <si>
    <t xml:space="preserve">   3299 Ostali nespomenuti rashodi poslovanja</t>
  </si>
  <si>
    <t xml:space="preserve"> 34 Financijski rashodi</t>
  </si>
  <si>
    <t xml:space="preserve">  343 Ostali financijski rashodi</t>
  </si>
  <si>
    <t xml:space="preserve">   3431 Bankarske usluge i usluge platnog prometa</t>
  </si>
  <si>
    <t xml:space="preserve">   3432 Negativne tečajne razlike i razlike zbog primjene valutne klauzule</t>
  </si>
  <si>
    <t xml:space="preserve">   3433 Zatezne kamate</t>
  </si>
  <si>
    <t xml:space="preserve"> 42 Rashodi za nabavu proizvedene dugotrajne imovine</t>
  </si>
  <si>
    <t xml:space="preserve">  421 Građevinski objekti</t>
  </si>
  <si>
    <t xml:space="preserve">   4212 Poslovni objekti</t>
  </si>
  <si>
    <t xml:space="preserve">  422 Postrojenja i oprema</t>
  </si>
  <si>
    <t xml:space="preserve">   4221 Uredska oprema i namještaj</t>
  </si>
  <si>
    <t xml:space="preserve">  424 Knjige, umjetnička djela i ostale izložbene vrijednosti</t>
  </si>
  <si>
    <t xml:space="preserve">   4241 Knjige</t>
  </si>
  <si>
    <t xml:space="preserve"> 43 Rashodi za nabavu plemenitih metala i ostalih pohranjenih vrijednosti</t>
  </si>
  <si>
    <t xml:space="preserve">  431 Plemeniti metali i ostale pohranjene vrijednosti</t>
  </si>
  <si>
    <t xml:space="preserve">   4312 Pohranjene knjige, umjetnička djela i slične vrijednosti</t>
  </si>
  <si>
    <t xml:space="preserve"> 45 Rashodi za dodatna ulaganja na nefinancijskoj imovini</t>
  </si>
  <si>
    <t xml:space="preserve">  451 Dodatna ulaganja na građevinskim objektima</t>
  </si>
  <si>
    <t xml:space="preserve">   4511 Dodatna ulaganja na građevinskim objektima</t>
  </si>
  <si>
    <t>IZVJEŠTAJ O PRIHODIMA I RASHODIMA PREMA IZVORIMA FINANCIRANJA</t>
  </si>
  <si>
    <t>1 OPĆI PRIHODI I PRIMICI</t>
  </si>
  <si>
    <t xml:space="preserve"> 11 Iz proračuna</t>
  </si>
  <si>
    <t>3 VLASTITI PRIHODI</t>
  </si>
  <si>
    <t xml:space="preserve"> 31 Vlastiti prihodi</t>
  </si>
  <si>
    <t>5 POMOĆI</t>
  </si>
  <si>
    <t xml:space="preserve"> 52 Pomoći grad. i župan</t>
  </si>
  <si>
    <t>IZVJEŠTAJ O RASHODIMA PREMA FUNKCIJSKOJ KLASIFIKACIJI</t>
  </si>
  <si>
    <t>08 Rekreacija, kultura i religija</t>
  </si>
  <si>
    <t xml:space="preserve"> 0820 FUNK.PODRUČJE</t>
  </si>
  <si>
    <t xml:space="preserve"> RAČUN FINANCIRANJA</t>
  </si>
  <si>
    <t>IZVJEŠTAJ RAČUNA FINANCIRANJA PREMA EKONOMSKOJ KLASIFIKACIJI</t>
  </si>
  <si>
    <t>PRIMICI</t>
  </si>
  <si>
    <t>IZDACI</t>
  </si>
  <si>
    <t>IZVJEŠTAJ RAČUNA FINANCIRANJA PREMA IZVORIMA FINANCIRANJA</t>
  </si>
  <si>
    <t>II. POSEBNI DIO</t>
  </si>
  <si>
    <t>IZVJEŠTAJ PO ORGANIZACIJSKOJ KLASIFIKACIJI</t>
  </si>
  <si>
    <t>RASHODI I IZDACI</t>
  </si>
  <si>
    <t>055 MINISTARSTVO KULTURE</t>
  </si>
  <si>
    <t xml:space="preserve"> 05535 ARHIVI</t>
  </si>
  <si>
    <t>IZVJEŠTAJ PO PROGRAMSKOJ KLASIFIKACIJI</t>
  </si>
  <si>
    <t xml:space="preserve">            Rekapitulacija izvora financiranja</t>
  </si>
  <si>
    <t xml:space="preserve">            11 Iz proračuna</t>
  </si>
  <si>
    <t xml:space="preserve">            31 Vlastiti prihodi</t>
  </si>
  <si>
    <t xml:space="preserve">            52 Pomoći grad. i župan</t>
  </si>
  <si>
    <t xml:space="preserve">  3902 ARHIVSKA DJELATNOST</t>
  </si>
  <si>
    <t xml:space="preserve">   A565028 ARHIVI PROGRAMI ARHIVSKE DJELATNOSTI</t>
  </si>
  <si>
    <t xml:space="preserve">    11 Iz proračuna</t>
  </si>
  <si>
    <t xml:space="preserve">     32 Materijalni rashodi</t>
  </si>
  <si>
    <t xml:space="preserve">      3221 Uredski materijal i ostali materijalni rashodi</t>
  </si>
  <si>
    <t xml:space="preserve">      3225 Sitni inventar i autogume</t>
  </si>
  <si>
    <t xml:space="preserve">      3233 Usluge promidžbe i informiranja</t>
  </si>
  <si>
    <t xml:space="preserve">      3237 Intelektualne i osobne usluge</t>
  </si>
  <si>
    <t xml:space="preserve">      3239 Ostale usluge</t>
  </si>
  <si>
    <t xml:space="preserve">     42 Rashodi za nabavu proizvedene dugotrajne imovine</t>
  </si>
  <si>
    <t xml:space="preserve">      4221 Uredska oprema i namještaj</t>
  </si>
  <si>
    <t xml:space="preserve">   A783000 ARHIVI ADMINISTRACIJA I UPRAVLJANJE**</t>
  </si>
  <si>
    <t xml:space="preserve">     31 Rashodi za zaposlene</t>
  </si>
  <si>
    <t xml:space="preserve">      3111 Plaće za redovan rad</t>
  </si>
  <si>
    <t xml:space="preserve">      3121 Ostali rashodi za zaposlene</t>
  </si>
  <si>
    <t xml:space="preserve">      3132 Doprinosi za obvezno zdravstveno osiguranje</t>
  </si>
  <si>
    <t xml:space="preserve">      3211 Službena putovanja</t>
  </si>
  <si>
    <t xml:space="preserve">      3212 Naknade za prijevoz, za rad na terenu i odvojeni život</t>
  </si>
  <si>
    <t xml:space="preserve">      3213 Stručno usavršavanje zaposlenika</t>
  </si>
  <si>
    <t xml:space="preserve">      3223 Energija</t>
  </si>
  <si>
    <t xml:space="preserve">      3231 Usluge telefona, interneta, pošte i prijevoza</t>
  </si>
  <si>
    <t xml:space="preserve">      3232 Usluge tekućeg i investicijskog održavanja</t>
  </si>
  <si>
    <t xml:space="preserve">      3234 Komunalne usluge</t>
  </si>
  <si>
    <t xml:space="preserve">      3235 Zakupnine i najamnine</t>
  </si>
  <si>
    <t xml:space="preserve">      3236 Zdravstvene i veterinarske usluge</t>
  </si>
  <si>
    <t xml:space="preserve">      3238 Računalne usluge</t>
  </si>
  <si>
    <t xml:space="preserve">      3292 Premije osiguranja</t>
  </si>
  <si>
    <t xml:space="preserve">      3295 Pristojbe i naknade</t>
  </si>
  <si>
    <t xml:space="preserve">      3299 Ostali nespomenuti rashodi poslovanja</t>
  </si>
  <si>
    <t xml:space="preserve">     34 Financijski rashodi</t>
  </si>
  <si>
    <t xml:space="preserve">      3431 Bankarske usluge i usluge platnog prometa</t>
  </si>
  <si>
    <t xml:space="preserve">   A783001 ARHIVI ADMINISTRACIJA I UPRAVLJANJE  - OSTALI IZVO</t>
  </si>
  <si>
    <t xml:space="preserve">    31 Vlastiti prihodi</t>
  </si>
  <si>
    <t xml:space="preserve">      3227 Službena, radna i zaštitna odjeća i obuća</t>
  </si>
  <si>
    <t xml:space="preserve">      3293 Reprezentacija</t>
  </si>
  <si>
    <t xml:space="preserve">      3294 Članarine i norme</t>
  </si>
  <si>
    <t xml:space="preserve">      3432 Negativne tečajne razlike i razlike zbog primjene valutne klauzule</t>
  </si>
  <si>
    <t xml:space="preserve">      3433 Zatezne kamate</t>
  </si>
  <si>
    <t xml:space="preserve">      4241 Knjige</t>
  </si>
  <si>
    <t xml:space="preserve">     43 Rashodi za nabavu plemenitih metala i ostalih pohranjenih vrijednosti</t>
  </si>
  <si>
    <t xml:space="preserve">      4312 Pohranjene knjige, umjetnička djela i slične vrijednosti</t>
  </si>
  <si>
    <t xml:space="preserve">     45 Rashodi za dodatna ulaganja na nefinancijskoj imovini</t>
  </si>
  <si>
    <t xml:space="preserve">      4511 Dodatna ulaganja na građevinskim objektima</t>
  </si>
  <si>
    <t xml:space="preserve">    52 Pomoći grad. i župan</t>
  </si>
  <si>
    <t xml:space="preserve">      4212 Poslovni objekti</t>
  </si>
  <si>
    <t xml:space="preserve">  634 Pomoći od izvan proračunskih korisnika </t>
  </si>
  <si>
    <t xml:space="preserve">   6341 Tekuće pomoći os izvanproračunskih korisnika </t>
  </si>
  <si>
    <t>72 Prihodi od prodaje proizvedene dugotrajne imovine</t>
  </si>
  <si>
    <t>724 Prihodi od prodaje knjiga, umjetničkih djela i ostalih izložbenih vrijednosti</t>
  </si>
  <si>
    <t>7241 Knjige</t>
  </si>
  <si>
    <t xml:space="preserve">  324 Naknade troškova osobama izvan radnog odnosa</t>
  </si>
  <si>
    <t xml:space="preserve">   3241 Naknade troškova osobama izvan radnog odnosa</t>
  </si>
  <si>
    <t xml:space="preserve">   4227 Uređaji, strojevi i oprema za ostale namjene</t>
  </si>
  <si>
    <t xml:space="preserve">      3241 Naknade troškova osobama izvan radnog odnosa</t>
  </si>
  <si>
    <t xml:space="preserve">      3132 Doprinosi za obvezno zdravstveno osiguranje </t>
  </si>
  <si>
    <t xml:space="preserve">      4227 Uređaji,strojevi i oprema za ostale namjene</t>
  </si>
  <si>
    <t xml:space="preserve">      4227 Uređaji, strojevi i oprema za ostale namjene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</si>
</sst>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k_n_-;\-* #,##0.00\ _k_n_-;_-* &quot;-&quot;??\ _k_n_-;_-@_-"/>
    <numFmt numFmtId="164" formatCode="#,##0.00_ ;[Red]\-#,##0.00\ 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4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7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i/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 tint="-0.14993743705557422"/>
        <bgColor auto="1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3" tint="0.79992065187536243"/>
        <bgColor auto="1"/>
      </patternFill>
    </fill>
    <fill>
      <patternFill patternType="solid">
        <fgColor theme="5" tint="0.79992065187536243"/>
        <bgColor auto="1"/>
      </patternFill>
    </fill>
    <fill>
      <patternFill patternType="solid">
        <fgColor theme="6" tint="0.79992065187536243"/>
        <bgColor auto="1"/>
      </patternFill>
    </fill>
    <fill>
      <patternFill patternType="solid">
        <fgColor theme="7" tint="0.79992065187536243"/>
        <bgColor auto="1"/>
      </patternFill>
    </fill>
    <fill>
      <patternFill patternType="solid">
        <fgColor theme="8" tint="0.79992065187536243"/>
        <bgColor auto="1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4" fillId="0" borderId="0" xfId="0" applyFont="1"/>
    <xf numFmtId="0" fontId="6" fillId="0" borderId="0" xfId="0" applyFont="1"/>
    <xf numFmtId="0" fontId="7" fillId="0" borderId="0" xfId="0" applyFont="1"/>
    <xf numFmtId="0" fontId="5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9" fontId="9" fillId="2" borderId="1" xfId="0" applyNumberFormat="1" applyFont="1" applyFill="1" applyBorder="1" applyAlignment="1">
      <alignment horizontal="center" wrapText="1"/>
    </xf>
    <xf numFmtId="0" fontId="1" fillId="0" borderId="0" xfId="0" applyFont="1" applyAlignment="1">
      <alignment vertical="center"/>
    </xf>
    <xf numFmtId="0" fontId="10" fillId="2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4" fontId="11" fillId="0" borderId="1" xfId="0" applyNumberFormat="1" applyFont="1" applyBorder="1" applyAlignment="1">
      <alignment horizontal="right" vertical="center"/>
    </xf>
    <xf numFmtId="10" fontId="11" fillId="0" borderId="1" xfId="0" applyNumberFormat="1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5" fillId="2" borderId="1" xfId="0" applyFont="1" applyFill="1" applyBorder="1" applyAlignment="1">
      <alignment vertical="center"/>
    </xf>
    <xf numFmtId="4" fontId="5" fillId="2" borderId="1" xfId="0" applyNumberFormat="1" applyFont="1" applyFill="1" applyBorder="1" applyAlignment="1">
      <alignment horizontal="right" vertical="center"/>
    </xf>
    <xf numFmtId="10" fontId="5" fillId="2" borderId="1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164" fontId="11" fillId="0" borderId="0" xfId="0" applyNumberFormat="1" applyFont="1" applyAlignment="1">
      <alignment horizontal="right" vertical="center"/>
    </xf>
    <xf numFmtId="10" fontId="11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" fillId="0" borderId="0" xfId="0" quotePrefix="1" applyFont="1"/>
    <xf numFmtId="0" fontId="13" fillId="3" borderId="2" xfId="0" applyFont="1" applyFill="1" applyBorder="1" applyAlignment="1">
      <alignment horizontal="left" vertical="center"/>
    </xf>
    <xf numFmtId="164" fontId="13" fillId="3" borderId="2" xfId="0" applyNumberFormat="1" applyFont="1" applyFill="1" applyBorder="1" applyAlignment="1">
      <alignment horizontal="right" vertical="center"/>
    </xf>
    <xf numFmtId="10" fontId="13" fillId="3" borderId="2" xfId="0" applyNumberFormat="1" applyFont="1" applyFill="1" applyBorder="1" applyAlignment="1">
      <alignment horizontal="center" vertical="center"/>
    </xf>
    <xf numFmtId="0" fontId="14" fillId="4" borderId="3" xfId="0" applyFont="1" applyFill="1" applyBorder="1" applyAlignment="1">
      <alignment horizontal="left" vertical="center"/>
    </xf>
    <xf numFmtId="164" fontId="14" fillId="4" borderId="3" xfId="0" applyNumberFormat="1" applyFont="1" applyFill="1" applyBorder="1" applyAlignment="1">
      <alignment horizontal="right" vertical="center"/>
    </xf>
    <xf numFmtId="10" fontId="14" fillId="4" borderId="3" xfId="0" applyNumberFormat="1" applyFont="1" applyFill="1" applyBorder="1" applyAlignment="1">
      <alignment horizontal="center" vertical="center"/>
    </xf>
    <xf numFmtId="0" fontId="9" fillId="5" borderId="3" xfId="0" applyFont="1" applyFill="1" applyBorder="1" applyAlignment="1">
      <alignment horizontal="left" vertical="center"/>
    </xf>
    <xf numFmtId="164" fontId="9" fillId="5" borderId="3" xfId="0" applyNumberFormat="1" applyFont="1" applyFill="1" applyBorder="1" applyAlignment="1">
      <alignment horizontal="right" vertical="center"/>
    </xf>
    <xf numFmtId="10" fontId="9" fillId="5" borderId="3" xfId="0" applyNumberFormat="1" applyFont="1" applyFill="1" applyBorder="1" applyAlignment="1">
      <alignment horizontal="center" vertical="center"/>
    </xf>
    <xf numFmtId="0" fontId="11" fillId="0" borderId="3" xfId="0" applyFont="1" applyBorder="1" applyAlignment="1">
      <alignment vertical="center"/>
    </xf>
    <xf numFmtId="164" fontId="11" fillId="0" borderId="3" xfId="0" applyNumberFormat="1" applyFont="1" applyBorder="1" applyAlignment="1">
      <alignment horizontal="right" vertical="center"/>
    </xf>
    <xf numFmtId="10" fontId="11" fillId="0" borderId="3" xfId="0" applyNumberFormat="1" applyFont="1" applyBorder="1" applyAlignment="1">
      <alignment horizontal="center" vertical="center"/>
    </xf>
    <xf numFmtId="0" fontId="5" fillId="2" borderId="4" xfId="0" applyFont="1" applyFill="1" applyBorder="1" applyAlignment="1">
      <alignment vertical="center"/>
    </xf>
    <xf numFmtId="164" fontId="5" fillId="2" borderId="4" xfId="0" applyNumberFormat="1" applyFont="1" applyFill="1" applyBorder="1" applyAlignment="1">
      <alignment vertical="center"/>
    </xf>
    <xf numFmtId="10" fontId="5" fillId="2" borderId="4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wrapText="1"/>
    </xf>
    <xf numFmtId="0" fontId="15" fillId="0" borderId="5" xfId="0" applyFont="1" applyBorder="1" applyAlignment="1">
      <alignment vertical="center"/>
    </xf>
    <xf numFmtId="164" fontId="15" fillId="0" borderId="6" xfId="0" applyNumberFormat="1" applyFont="1" applyBorder="1" applyAlignment="1">
      <alignment vertical="center"/>
    </xf>
    <xf numFmtId="0" fontId="15" fillId="0" borderId="7" xfId="0" applyFont="1" applyBorder="1" applyAlignment="1">
      <alignment horizontal="left" vertical="center"/>
    </xf>
    <xf numFmtId="10" fontId="15" fillId="0" borderId="0" xfId="0" applyNumberFormat="1" applyFont="1" applyAlignment="1">
      <alignment horizontal="center" vertical="center"/>
    </xf>
    <xf numFmtId="0" fontId="8" fillId="6" borderId="3" xfId="0" applyFont="1" applyFill="1" applyBorder="1" applyAlignment="1">
      <alignment horizontal="left" vertical="center"/>
    </xf>
    <xf numFmtId="164" fontId="8" fillId="6" borderId="3" xfId="0" applyNumberFormat="1" applyFont="1" applyFill="1" applyBorder="1" applyAlignment="1">
      <alignment horizontal="right" vertical="center"/>
    </xf>
    <xf numFmtId="10" fontId="8" fillId="6" borderId="3" xfId="0" applyNumberFormat="1" applyFont="1" applyFill="1" applyBorder="1" applyAlignment="1">
      <alignment horizontal="center" vertical="center"/>
    </xf>
    <xf numFmtId="0" fontId="16" fillId="7" borderId="3" xfId="0" applyFont="1" applyFill="1" applyBorder="1" applyAlignment="1">
      <alignment horizontal="left" vertical="center"/>
    </xf>
    <xf numFmtId="164" fontId="16" fillId="7" borderId="3" xfId="0" applyNumberFormat="1" applyFont="1" applyFill="1" applyBorder="1" applyAlignment="1">
      <alignment horizontal="right" vertical="center"/>
    </xf>
    <xf numFmtId="10" fontId="16" fillId="7" borderId="3" xfId="0" applyNumberFormat="1" applyFont="1" applyFill="1" applyBorder="1" applyAlignment="1">
      <alignment horizontal="center" vertical="center"/>
    </xf>
    <xf numFmtId="0" fontId="11" fillId="8" borderId="3" xfId="0" applyFont="1" applyFill="1" applyBorder="1" applyAlignment="1">
      <alignment horizontal="left" vertical="center"/>
    </xf>
    <xf numFmtId="164" fontId="11" fillId="8" borderId="3" xfId="0" applyNumberFormat="1" applyFont="1" applyFill="1" applyBorder="1" applyAlignment="1">
      <alignment horizontal="right" vertical="center"/>
    </xf>
    <xf numFmtId="10" fontId="11" fillId="8" borderId="3" xfId="0" applyNumberFormat="1" applyFont="1" applyFill="1" applyBorder="1" applyAlignment="1">
      <alignment horizontal="center" vertical="center"/>
    </xf>
    <xf numFmtId="43" fontId="15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9"/>
  <sheetViews>
    <sheetView zoomScaleNormal="100" workbookViewId="0">
      <pane ySplit="7" topLeftCell="A20" activePane="bottomLeft" state="frozen"/>
      <selection pane="bottomLeft" activeCell="F10" sqref="F10"/>
    </sheetView>
  </sheetViews>
  <sheetFormatPr defaultColWidth="9.140625" defaultRowHeight="15" x14ac:dyDescent="0.25"/>
  <cols>
    <col min="1" max="1" width="74" style="1" customWidth="1"/>
    <col min="2" max="4" width="19.7109375" style="1" customWidth="1"/>
    <col min="5" max="5" width="29.140625" style="1" bestFit="1" customWidth="1"/>
    <col min="6" max="6" width="28.5703125" style="1" bestFit="1" customWidth="1"/>
  </cols>
  <sheetData>
    <row r="1" spans="1:6" s="2" customFormat="1" ht="30" customHeight="1" x14ac:dyDescent="0.2">
      <c r="A1" s="3" t="s">
        <v>0</v>
      </c>
      <c r="B1" s="4"/>
      <c r="C1" s="4"/>
      <c r="D1" s="4"/>
      <c r="E1" s="4"/>
      <c r="F1" s="4"/>
    </row>
    <row r="2" spans="1:6" s="5" customFormat="1" ht="30" customHeight="1" x14ac:dyDescent="0.25">
      <c r="A2" s="55" t="s">
        <v>1</v>
      </c>
      <c r="B2" s="55"/>
      <c r="C2" s="55"/>
      <c r="D2" s="55"/>
      <c r="E2" s="55"/>
      <c r="F2" s="55"/>
    </row>
    <row r="3" spans="1:6" s="5" customFormat="1" ht="30" customHeight="1" x14ac:dyDescent="0.25">
      <c r="A3" s="56" t="s">
        <v>2</v>
      </c>
      <c r="B3" s="56"/>
      <c r="C3" s="56"/>
      <c r="D3" s="56"/>
      <c r="E3" s="56"/>
      <c r="F3" s="56"/>
    </row>
    <row r="4" spans="1:6" s="6" customFormat="1" ht="24.95" customHeight="1" x14ac:dyDescent="0.3">
      <c r="A4" s="56" t="s">
        <v>3</v>
      </c>
      <c r="B4" s="56"/>
      <c r="C4" s="56"/>
      <c r="D4" s="56"/>
      <c r="E4" s="56"/>
      <c r="F4" s="56"/>
    </row>
    <row r="5" spans="1:6" s="7" customFormat="1" ht="24.95" customHeight="1" x14ac:dyDescent="0.25">
      <c r="A5" s="8" t="s">
        <v>4</v>
      </c>
      <c r="B5" s="9"/>
      <c r="C5" s="9"/>
      <c r="D5" s="9"/>
      <c r="E5" s="9"/>
      <c r="F5" s="9"/>
    </row>
    <row r="6" spans="1:6" ht="57.6" customHeight="1" x14ac:dyDescent="0.25">
      <c r="A6" s="10" t="s">
        <v>5</v>
      </c>
      <c r="B6" s="10" t="s">
        <v>6</v>
      </c>
      <c r="C6" s="10" t="s">
        <v>7</v>
      </c>
      <c r="D6" s="10" t="s">
        <v>8</v>
      </c>
      <c r="E6" s="10" t="s">
        <v>9</v>
      </c>
      <c r="F6" s="10" t="s">
        <v>10</v>
      </c>
    </row>
    <row r="7" spans="1:6" s="11" customFormat="1" ht="15.95" customHeight="1" x14ac:dyDescent="0.25">
      <c r="A7" s="12" t="s">
        <v>11</v>
      </c>
      <c r="B7" s="12">
        <f>COLUMN()</f>
        <v>2</v>
      </c>
      <c r="C7" s="12">
        <f>COLUMN()</f>
        <v>3</v>
      </c>
      <c r="D7" s="12">
        <f>COLUMN()</f>
        <v>4</v>
      </c>
      <c r="E7" s="12" t="e">
        <f ca="1">_xlfn.CONCAT(TEXT(COLUMN(),"@")," (",TEXT(D7,"@")," / ",TEXT(B7,"@"),")")</f>
        <v>#NAME?</v>
      </c>
      <c r="F7" s="12" t="e">
        <f ca="1">_xlfn.CONCAT(TEXT(COLUMN(),"@")," (",TEXT(D7,"@")," / ",TEXT(C7,"@"),")")</f>
        <v>#NAME?</v>
      </c>
    </row>
    <row r="8" spans="1:6" s="11" customFormat="1" ht="24.95" customHeight="1" x14ac:dyDescent="0.25">
      <c r="A8" s="13" t="s">
        <v>12</v>
      </c>
      <c r="B8" s="14">
        <v>1319460.25</v>
      </c>
      <c r="C8" s="14">
        <v>1974772.84</v>
      </c>
      <c r="D8" s="14">
        <v>2640798.67</v>
      </c>
      <c r="E8" s="15">
        <f t="shared" ref="E8:E13" si="0">IF(B8&lt;&gt;0,D8/B8,"-")</f>
        <v>2.0014234381066047</v>
      </c>
      <c r="F8" s="15">
        <f t="shared" ref="F8:F14" si="1">IF(C8&lt;&gt;0,D8/C8,"-")</f>
        <v>1.3372670600432199</v>
      </c>
    </row>
    <row r="9" spans="1:6" s="11" customFormat="1" ht="24.95" customHeight="1" x14ac:dyDescent="0.25">
      <c r="A9" s="13" t="s">
        <v>13</v>
      </c>
      <c r="B9" s="14">
        <v>147.88</v>
      </c>
      <c r="C9" s="14">
        <v>0</v>
      </c>
      <c r="D9" s="14">
        <v>574</v>
      </c>
      <c r="E9" s="15">
        <f t="shared" si="0"/>
        <v>3.8815255612658914</v>
      </c>
      <c r="F9" s="15" t="str">
        <f t="shared" si="1"/>
        <v>-</v>
      </c>
    </row>
    <row r="10" spans="1:6" s="16" customFormat="1" ht="30" customHeight="1" x14ac:dyDescent="0.25">
      <c r="A10" s="17" t="s">
        <v>14</v>
      </c>
      <c r="B10" s="18">
        <f>B8+B9</f>
        <v>1319608.1299999999</v>
      </c>
      <c r="C10" s="18">
        <f>C8+C9</f>
        <v>1974772.84</v>
      </c>
      <c r="D10" s="18">
        <f>D8+D9</f>
        <v>2641372.67</v>
      </c>
      <c r="E10" s="19">
        <f>IF(B10&lt;&gt;0,D10/B10,"-")</f>
        <v>2.0016341290652706</v>
      </c>
      <c r="F10" s="19">
        <f t="shared" si="1"/>
        <v>1.3375577263863927</v>
      </c>
    </row>
    <row r="11" spans="1:6" s="11" customFormat="1" ht="24.95" customHeight="1" x14ac:dyDescent="0.25">
      <c r="A11" s="13" t="s">
        <v>15</v>
      </c>
      <c r="B11" s="14">
        <v>524320.52</v>
      </c>
      <c r="C11" s="14">
        <v>636124.93999999994</v>
      </c>
      <c r="D11" s="14">
        <v>668610.25</v>
      </c>
      <c r="E11" s="15">
        <f t="shared" si="0"/>
        <v>1.2751937498078465</v>
      </c>
      <c r="F11" s="15">
        <f t="shared" si="1"/>
        <v>1.0510674994129299</v>
      </c>
    </row>
    <row r="12" spans="1:6" s="11" customFormat="1" ht="24.95" customHeight="1" x14ac:dyDescent="0.25">
      <c r="A12" s="13" t="s">
        <v>16</v>
      </c>
      <c r="B12" s="14">
        <v>810281.88</v>
      </c>
      <c r="C12" s="14">
        <v>1337300.8400000001</v>
      </c>
      <c r="D12" s="14">
        <v>1974245.29</v>
      </c>
      <c r="E12" s="15">
        <f t="shared" si="0"/>
        <v>2.4364919649937131</v>
      </c>
      <c r="F12" s="15">
        <f t="shared" si="1"/>
        <v>1.4762910714989157</v>
      </c>
    </row>
    <row r="13" spans="1:6" ht="30" customHeight="1" x14ac:dyDescent="0.25">
      <c r="A13" s="17" t="s">
        <v>17</v>
      </c>
      <c r="B13" s="18">
        <f>B11+B12</f>
        <v>1334602.3999999999</v>
      </c>
      <c r="C13" s="18">
        <f>C11+C12</f>
        <v>1973425.78</v>
      </c>
      <c r="D13" s="18">
        <f>D11+D12</f>
        <v>2642855.54</v>
      </c>
      <c r="E13" s="19">
        <f t="shared" si="0"/>
        <v>1.9802568465334696</v>
      </c>
      <c r="F13" s="19">
        <f t="shared" si="1"/>
        <v>1.3392221621833682</v>
      </c>
    </row>
    <row r="14" spans="1:6" ht="30" customHeight="1" x14ac:dyDescent="0.25">
      <c r="A14" s="17" t="s">
        <v>18</v>
      </c>
      <c r="B14" s="18">
        <f>B8+B9-B11-B12</f>
        <v>-14994.270000000135</v>
      </c>
      <c r="C14" s="18">
        <f>C8+C9-C11-C12</f>
        <v>1347.0600000000559</v>
      </c>
      <c r="D14" s="18">
        <f>D8+D9-D11-D12</f>
        <v>-1482.8700000001118</v>
      </c>
      <c r="E14" s="19">
        <f>IF(B14&lt;&gt;0,D14/B14,"-")</f>
        <v>9.8895778187274103E-2</v>
      </c>
      <c r="F14" s="19">
        <f t="shared" si="1"/>
        <v>-1.1008195626030395</v>
      </c>
    </row>
    <row r="15" spans="1:6" x14ac:dyDescent="0.25">
      <c r="A15" s="20"/>
      <c r="B15" s="21"/>
      <c r="C15" s="21"/>
      <c r="D15" s="21"/>
      <c r="E15" s="22"/>
      <c r="F15" s="22"/>
    </row>
    <row r="16" spans="1:6" x14ac:dyDescent="0.25">
      <c r="A16" s="20"/>
      <c r="B16" s="21"/>
      <c r="C16" s="21"/>
      <c r="D16" s="21"/>
      <c r="E16" s="22"/>
      <c r="F16" s="22"/>
    </row>
    <row r="17" spans="1:6" s="7" customFormat="1" ht="21.75" customHeight="1" x14ac:dyDescent="0.2">
      <c r="A17" s="23" t="s">
        <v>19</v>
      </c>
      <c r="B17" s="9"/>
      <c r="C17" s="9"/>
      <c r="D17" s="9"/>
      <c r="E17" s="9"/>
      <c r="F17" s="9"/>
    </row>
    <row r="18" spans="1:6" ht="57.6" customHeight="1" x14ac:dyDescent="0.25">
      <c r="A18" s="10" t="s">
        <v>5</v>
      </c>
      <c r="B18" s="10" t="str">
        <f>B6</f>
        <v>Ostvarenje /
Izvršenje
01.-12.2024.</v>
      </c>
      <c r="C18" s="10" t="str">
        <f>C6</f>
        <v>Izvorni plan
2025.</v>
      </c>
      <c r="D18" s="10" t="str">
        <f>D6</f>
        <v>Ostvarenje /
Izvršenje
01.-12.2025.</v>
      </c>
      <c r="E18" s="10" t="str">
        <f>E6</f>
        <v>Indeks
izvršenja
01.-12.2024.</v>
      </c>
      <c r="F18" s="10" t="str">
        <f>F6</f>
        <v>Indeks
izvršenja
01.-12.2025.</v>
      </c>
    </row>
    <row r="19" spans="1:6" s="11" customFormat="1" ht="15.95" customHeight="1" x14ac:dyDescent="0.25">
      <c r="A19" s="12" t="s">
        <v>11</v>
      </c>
      <c r="B19" s="12">
        <f>COLUMN()</f>
        <v>2</v>
      </c>
      <c r="C19" s="12">
        <f>COLUMN()</f>
        <v>3</v>
      </c>
      <c r="D19" s="12">
        <f>COLUMN()</f>
        <v>4</v>
      </c>
      <c r="E19" s="12" t="e">
        <f ca="1">_xlfn.CONCAT(TEXT(COLUMN(),"@")," (",TEXT(D19,"@")," / ",TEXT(B19,"@"),")")</f>
        <v>#NAME?</v>
      </c>
      <c r="F19" s="12" t="e">
        <f ca="1">_xlfn.CONCAT(TEXT(COLUMN(),"@")," (",TEXT(D19,"@")," / ",TEXT(C19,"@"),")")</f>
        <v>#NAME?</v>
      </c>
    </row>
    <row r="20" spans="1:6" s="11" customFormat="1" ht="24.95" customHeight="1" x14ac:dyDescent="0.25">
      <c r="A20" s="13" t="s">
        <v>20</v>
      </c>
      <c r="B20" s="14">
        <v>0</v>
      </c>
      <c r="C20" s="14">
        <v>0</v>
      </c>
      <c r="D20" s="14">
        <v>0</v>
      </c>
      <c r="E20" s="15" t="str">
        <f t="shared" ref="E20:E25" si="2">IF(B20&lt;&gt;0,D20/B20,"-")</f>
        <v>-</v>
      </c>
      <c r="F20" s="15" t="str">
        <f t="shared" ref="F20:F25" si="3">IF(C20&lt;&gt;0,D20/C20,"-")</f>
        <v>-</v>
      </c>
    </row>
    <row r="21" spans="1:6" s="11" customFormat="1" ht="24.95" customHeight="1" x14ac:dyDescent="0.25">
      <c r="A21" s="13" t="s">
        <v>21</v>
      </c>
      <c r="B21" s="14">
        <v>0</v>
      </c>
      <c r="C21" s="14">
        <v>0</v>
      </c>
      <c r="D21" s="14">
        <v>0</v>
      </c>
      <c r="E21" s="15" t="str">
        <f t="shared" si="2"/>
        <v>-</v>
      </c>
      <c r="F21" s="15" t="str">
        <f t="shared" si="3"/>
        <v>-</v>
      </c>
    </row>
    <row r="22" spans="1:6" s="11" customFormat="1" ht="30" customHeight="1" x14ac:dyDescent="0.25">
      <c r="A22" s="17" t="s">
        <v>22</v>
      </c>
      <c r="B22" s="18">
        <f>B20-B21</f>
        <v>0</v>
      </c>
      <c r="C22" s="18">
        <f>C20-C21</f>
        <v>0</v>
      </c>
      <c r="D22" s="18">
        <f>D20-D21</f>
        <v>0</v>
      </c>
      <c r="E22" s="19" t="str">
        <f t="shared" si="2"/>
        <v>-</v>
      </c>
      <c r="F22" s="19" t="str">
        <f t="shared" si="3"/>
        <v>-</v>
      </c>
    </row>
    <row r="23" spans="1:6" s="11" customFormat="1" ht="24.95" customHeight="1" x14ac:dyDescent="0.25">
      <c r="A23" s="13" t="s">
        <v>23</v>
      </c>
      <c r="B23" s="14">
        <v>39516.42</v>
      </c>
      <c r="C23" s="14">
        <v>24268.720000000001</v>
      </c>
      <c r="D23" s="14">
        <v>24498.09</v>
      </c>
      <c r="E23" s="15">
        <f t="shared" si="2"/>
        <v>0.61994710047114598</v>
      </c>
      <c r="F23" s="15">
        <f t="shared" si="3"/>
        <v>1.0094512607174997</v>
      </c>
    </row>
    <row r="24" spans="1:6" s="11" customFormat="1" ht="24.95" customHeight="1" x14ac:dyDescent="0.25">
      <c r="A24" s="13" t="s">
        <v>24</v>
      </c>
      <c r="B24" s="14">
        <v>24522.15</v>
      </c>
      <c r="C24" s="14">
        <v>25615.78</v>
      </c>
      <c r="D24" s="14">
        <f>SUM(D14+D23)</f>
        <v>23015.219999999888</v>
      </c>
      <c r="E24" s="15">
        <f t="shared" si="2"/>
        <v>0.9385482104954046</v>
      </c>
      <c r="F24" s="15">
        <f t="shared" si="3"/>
        <v>0.89847820366976483</v>
      </c>
    </row>
    <row r="25" spans="1:6" ht="30" customHeight="1" x14ac:dyDescent="0.25">
      <c r="A25" s="17" t="s">
        <v>25</v>
      </c>
      <c r="B25" s="18">
        <f>B20-B21+B23-B24</f>
        <v>14994.269999999997</v>
      </c>
      <c r="C25" s="18">
        <f>C20-C21+C23-C24</f>
        <v>-1347.0599999999977</v>
      </c>
      <c r="D25" s="18">
        <f>D20-D21+D23-D24</f>
        <v>1482.8700000001118</v>
      </c>
      <c r="E25" s="19">
        <f t="shared" si="2"/>
        <v>9.8895778187275005E-2</v>
      </c>
      <c r="F25" s="19">
        <f t="shared" si="3"/>
        <v>-1.100819562603087</v>
      </c>
    </row>
    <row r="26" spans="1:6" ht="30" customHeight="1" x14ac:dyDescent="0.25">
      <c r="A26" s="17" t="s">
        <v>26</v>
      </c>
      <c r="B26" s="18">
        <f>B14+B25</f>
        <v>-1.3824319466948509E-10</v>
      </c>
      <c r="C26" s="18">
        <f>C14+C25</f>
        <v>5.8207660913467407E-11</v>
      </c>
      <c r="D26" s="18">
        <f>D14+D25</f>
        <v>0</v>
      </c>
      <c r="E26" s="19">
        <f>IF(B26&lt;&gt;0,D26/B26,"-")</f>
        <v>0</v>
      </c>
      <c r="F26" s="19">
        <f>IF(C26&lt;&gt;0,D26/C26,"-")</f>
        <v>0</v>
      </c>
    </row>
    <row r="27" spans="1:6" x14ac:dyDescent="0.25">
      <c r="A27" s="11"/>
      <c r="B27" s="11"/>
      <c r="C27" s="11"/>
      <c r="D27" s="11"/>
      <c r="E27" s="11"/>
      <c r="F27" s="11"/>
    </row>
    <row r="28" spans="1:6" x14ac:dyDescent="0.25">
      <c r="A28" s="11"/>
      <c r="B28" s="11"/>
      <c r="C28" s="11"/>
      <c r="D28" s="11"/>
      <c r="E28" s="11"/>
      <c r="F28" s="11"/>
    </row>
    <row r="29" spans="1:6" x14ac:dyDescent="0.25">
      <c r="C29" s="24"/>
    </row>
  </sheetData>
  <mergeCells count="3">
    <mergeCell ref="A2:F2"/>
    <mergeCell ref="A4:F4"/>
    <mergeCell ref="A3:F3"/>
  </mergeCells>
  <pageMargins left="0.39370078740157499" right="0.39370078740157499" top="0.39370078740157499" bottom="0.39370078740157499" header="0.23622047244094499" footer="0.23622047244094499"/>
  <pageSetup paperSize="9" scale="10" fitToHeight="0" orientation="portrait" r:id="rId1"/>
  <headerFooter>
    <oddFooter>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38"/>
  <sheetViews>
    <sheetView zoomScaleNormal="100" workbookViewId="0">
      <pane ySplit="6" topLeftCell="A28" activePane="bottomLeft" state="frozen"/>
      <selection pane="bottomLeft" activeCell="D55" sqref="D55"/>
    </sheetView>
  </sheetViews>
  <sheetFormatPr defaultColWidth="9.140625" defaultRowHeight="15" x14ac:dyDescent="0.25"/>
  <cols>
    <col min="1" max="1" width="73.7109375" style="1" customWidth="1"/>
    <col min="2" max="2" width="29.7109375" style="1" customWidth="1"/>
    <col min="3" max="4" width="19.7109375" style="1" customWidth="1"/>
    <col min="5" max="5" width="15.7109375" style="1" customWidth="1"/>
    <col min="6" max="6" width="12.7109375" style="1" customWidth="1"/>
  </cols>
  <sheetData>
    <row r="1" spans="1:6" s="5" customFormat="1" ht="30" customHeight="1" x14ac:dyDescent="0.25">
      <c r="A1" s="56" t="s">
        <v>2</v>
      </c>
      <c r="B1" s="56"/>
      <c r="C1" s="56"/>
      <c r="D1" s="56"/>
      <c r="E1" s="56"/>
      <c r="F1" s="56"/>
    </row>
    <row r="2" spans="1:6" s="5" customFormat="1" ht="30" customHeight="1" x14ac:dyDescent="0.25">
      <c r="A2" s="56" t="s">
        <v>27</v>
      </c>
      <c r="B2" s="56"/>
      <c r="C2" s="56"/>
      <c r="D2" s="56"/>
      <c r="E2" s="56"/>
      <c r="F2" s="56"/>
    </row>
    <row r="3" spans="1:6" s="6" customFormat="1" ht="24.95" customHeight="1" x14ac:dyDescent="0.3">
      <c r="A3" s="56" t="s">
        <v>28</v>
      </c>
      <c r="B3" s="56"/>
      <c r="C3" s="56"/>
      <c r="D3" s="56"/>
      <c r="E3" s="56"/>
      <c r="F3" s="56"/>
    </row>
    <row r="4" spans="1:6" s="7" customFormat="1" ht="24.95" customHeight="1" x14ac:dyDescent="0.25">
      <c r="A4" s="8" t="s">
        <v>29</v>
      </c>
      <c r="B4" s="9"/>
      <c r="C4" s="9"/>
      <c r="D4" s="9"/>
      <c r="E4" s="9"/>
      <c r="F4" s="9"/>
    </row>
    <row r="5" spans="1:6" ht="57.6" customHeight="1" x14ac:dyDescent="0.25">
      <c r="A5" s="10" t="s">
        <v>30</v>
      </c>
      <c r="B5" s="10" t="s">
        <v>31</v>
      </c>
      <c r="C5" s="10" t="s">
        <v>7</v>
      </c>
      <c r="D5" s="10" t="s">
        <v>32</v>
      </c>
      <c r="E5" s="10" t="s">
        <v>33</v>
      </c>
      <c r="F5" s="10" t="s">
        <v>34</v>
      </c>
    </row>
    <row r="6" spans="1:6" s="11" customFormat="1" ht="15.95" customHeight="1" x14ac:dyDescent="0.25">
      <c r="A6" s="12" t="s">
        <v>11</v>
      </c>
      <c r="B6" s="12">
        <f>COLUMN()</f>
        <v>2</v>
      </c>
      <c r="C6" s="12">
        <v>3</v>
      </c>
      <c r="D6" s="12">
        <f>COLUMN()</f>
        <v>4</v>
      </c>
      <c r="E6" s="12" t="e">
        <f ca="1">_xlfn.CONCAT(TEXT(COLUMN(),"@")," (",TEXT(D6,"@")," / ",TEXT(B6,"@"),")")</f>
        <v>#NAME?</v>
      </c>
      <c r="F6" s="12" t="e">
        <f ca="1">_xlfn.CONCAT(TEXT(COLUMN(),"@")," (",TEXT(D6,"@")," / ",TEXT(C6,"@"),")")</f>
        <v>#NAME?</v>
      </c>
    </row>
    <row r="7" spans="1:6" x14ac:dyDescent="0.25">
      <c r="A7" s="25" t="s">
        <v>12</v>
      </c>
      <c r="B7" s="26">
        <f>SUBTOTAL(9,B10:B26)</f>
        <v>1319460.25</v>
      </c>
      <c r="C7" s="26">
        <f>SUBTOTAL(9,C10:C26)</f>
        <v>1974772.84</v>
      </c>
      <c r="D7" s="26">
        <f>SUBTOTAL(9,D10:D26)</f>
        <v>2640798.67</v>
      </c>
      <c r="E7" s="27">
        <f>IF(B7&lt;&gt;0,D7/B7,"-")</f>
        <v>2.0014234381066047</v>
      </c>
      <c r="F7" s="27">
        <f t="shared" ref="F7:F31" si="0">IF(C7&lt;&gt;0,D7/C7,"-")</f>
        <v>1.3372670600432199</v>
      </c>
    </row>
    <row r="8" spans="1:6" x14ac:dyDescent="0.25">
      <c r="A8" s="28" t="s">
        <v>35</v>
      </c>
      <c r="B8" s="29">
        <f>SUBTOTAL(9,B10:B10)</f>
        <v>0</v>
      </c>
      <c r="C8" s="29">
        <f>SUBTOTAL(9,C10:C10)</f>
        <v>0</v>
      </c>
      <c r="D8" s="29">
        <f>SUBTOTAL(9,D10:D10)</f>
        <v>0</v>
      </c>
      <c r="E8" s="30" t="str">
        <f t="shared" ref="E8:E26" si="1">IF(B8&lt;&gt;0,D8/B8,"-")</f>
        <v>-</v>
      </c>
      <c r="F8" s="30" t="str">
        <f t="shared" si="0"/>
        <v>-</v>
      </c>
    </row>
    <row r="9" spans="1:6" x14ac:dyDescent="0.25">
      <c r="A9" s="31" t="s">
        <v>36</v>
      </c>
      <c r="B9" s="32">
        <f>SUBTOTAL(9,B10:B10)</f>
        <v>0</v>
      </c>
      <c r="C9" s="32">
        <f>SUBTOTAL(9,C10:C10)</f>
        <v>0</v>
      </c>
      <c r="D9" s="32">
        <f>SUBTOTAL(9,D10:D10)</f>
        <v>0</v>
      </c>
      <c r="E9" s="33" t="str">
        <f t="shared" si="1"/>
        <v>-</v>
      </c>
      <c r="F9" s="33" t="str">
        <f t="shared" si="0"/>
        <v>-</v>
      </c>
    </row>
    <row r="10" spans="1:6" x14ac:dyDescent="0.25">
      <c r="A10" s="34" t="s">
        <v>37</v>
      </c>
      <c r="B10" s="35">
        <v>0</v>
      </c>
      <c r="C10" s="35">
        <v>0</v>
      </c>
      <c r="D10" s="35">
        <v>0</v>
      </c>
      <c r="E10" s="36" t="str">
        <f t="shared" si="1"/>
        <v>-</v>
      </c>
      <c r="F10" s="36" t="str">
        <f t="shared" si="0"/>
        <v>-</v>
      </c>
    </row>
    <row r="11" spans="1:6" x14ac:dyDescent="0.25">
      <c r="A11" s="28" t="s">
        <v>38</v>
      </c>
      <c r="B11" s="29">
        <f>SUBTOTAL(9,B12:B19)</f>
        <v>805597.17999999993</v>
      </c>
      <c r="C11" s="29">
        <f>SUBTOTAL(9,C13:C19)</f>
        <v>1337713.8400000001</v>
      </c>
      <c r="D11" s="29">
        <f>SUBTOTAL(9,D13:D19)</f>
        <v>1977834.47</v>
      </c>
      <c r="E11" s="30">
        <f>IF(B11&lt;&gt;0,D11/B11,"-")</f>
        <v>2.4551159302717522</v>
      </c>
      <c r="F11" s="30">
        <f>IF(C11&lt;&gt;0,D11/C11,"-")</f>
        <v>1.4785183578574621</v>
      </c>
    </row>
    <row r="12" spans="1:6" x14ac:dyDescent="0.25">
      <c r="A12" s="31" t="s">
        <v>175</v>
      </c>
      <c r="B12" s="32">
        <f>SUBTOTAL(9,B13:B13)</f>
        <v>7740</v>
      </c>
      <c r="C12" s="32">
        <f>SUBTOTAL(9,C13:C13)</f>
        <v>0</v>
      </c>
      <c r="D12" s="32">
        <f>SUBTOTAL(9,D13:D13)</f>
        <v>0</v>
      </c>
      <c r="E12" s="33">
        <f>IF(B12&lt;&gt;0,D12/B12,"-")</f>
        <v>0</v>
      </c>
      <c r="F12" s="33" t="str">
        <f>IF(C12&lt;&gt;0,D12/C12,"-")</f>
        <v>-</v>
      </c>
    </row>
    <row r="13" spans="1:6" x14ac:dyDescent="0.25">
      <c r="A13" s="34" t="s">
        <v>176</v>
      </c>
      <c r="B13" s="35">
        <v>7740</v>
      </c>
      <c r="C13" s="35">
        <v>0</v>
      </c>
      <c r="D13" s="35">
        <v>0</v>
      </c>
      <c r="E13" s="36">
        <f>IF(B13&lt;&gt;0,D13/B13,"-")</f>
        <v>0</v>
      </c>
      <c r="F13" s="36" t="str">
        <f>IF(C13&lt;&gt;0,D13/C13,"-")</f>
        <v>-</v>
      </c>
    </row>
    <row r="14" spans="1:6" x14ac:dyDescent="0.25">
      <c r="A14" s="31" t="s">
        <v>39</v>
      </c>
      <c r="B14" s="32">
        <f>SUBTOTAL(9,B15:B15)</f>
        <v>663.61</v>
      </c>
      <c r="C14" s="32">
        <f>SUBTOTAL(9,C15:C15)</f>
        <v>0</v>
      </c>
      <c r="D14" s="32">
        <f>SUBTOTAL(9,D15:D15)</f>
        <v>300</v>
      </c>
      <c r="E14" s="33">
        <f t="shared" si="1"/>
        <v>0.45207275357514204</v>
      </c>
      <c r="F14" s="33" t="str">
        <f t="shared" si="0"/>
        <v>-</v>
      </c>
    </row>
    <row r="15" spans="1:6" x14ac:dyDescent="0.25">
      <c r="A15" s="34" t="s">
        <v>40</v>
      </c>
      <c r="B15" s="35">
        <v>663.61</v>
      </c>
      <c r="C15" s="35">
        <v>0</v>
      </c>
      <c r="D15" s="35">
        <v>300</v>
      </c>
      <c r="E15" s="36">
        <f t="shared" si="1"/>
        <v>0.45207275357514204</v>
      </c>
      <c r="F15" s="36" t="str">
        <f t="shared" si="0"/>
        <v>-</v>
      </c>
    </row>
    <row r="16" spans="1:6" x14ac:dyDescent="0.25">
      <c r="A16" s="31" t="s">
        <v>41</v>
      </c>
      <c r="B16" s="32">
        <f>SUBTOTAL(9,B17:B17)</f>
        <v>0</v>
      </c>
      <c r="C16" s="32">
        <f>SUBTOTAL(9,C17:C17)</f>
        <v>20844</v>
      </c>
      <c r="D16" s="32">
        <f>SUBTOTAL(9,D17:D17)</f>
        <v>20844</v>
      </c>
      <c r="E16" s="33" t="str">
        <f t="shared" si="1"/>
        <v>-</v>
      </c>
      <c r="F16" s="33">
        <f t="shared" si="0"/>
        <v>1</v>
      </c>
    </row>
    <row r="17" spans="1:6" x14ac:dyDescent="0.25">
      <c r="A17" s="34" t="s">
        <v>42</v>
      </c>
      <c r="B17" s="35">
        <v>0</v>
      </c>
      <c r="C17" s="35">
        <v>20844</v>
      </c>
      <c r="D17" s="35">
        <v>20844</v>
      </c>
      <c r="E17" s="36" t="str">
        <f t="shared" si="1"/>
        <v>-</v>
      </c>
      <c r="F17" s="36">
        <f t="shared" si="0"/>
        <v>1</v>
      </c>
    </row>
    <row r="18" spans="1:6" x14ac:dyDescent="0.25">
      <c r="A18" s="31" t="s">
        <v>43</v>
      </c>
      <c r="B18" s="32">
        <f>SUBTOTAL(9,B19:B19)</f>
        <v>797193.57</v>
      </c>
      <c r="C18" s="32">
        <f>SUBTOTAL(9,C19:C19)</f>
        <v>1316869.8400000001</v>
      </c>
      <c r="D18" s="32">
        <f>SUBTOTAL(9,D19:D19)</f>
        <v>1956690.47</v>
      </c>
      <c r="E18" s="33">
        <f t="shared" si="1"/>
        <v>2.4544734724842301</v>
      </c>
      <c r="F18" s="33">
        <f t="shared" si="0"/>
        <v>1.4858647457519414</v>
      </c>
    </row>
    <row r="19" spans="1:6" x14ac:dyDescent="0.25">
      <c r="A19" s="34" t="s">
        <v>44</v>
      </c>
      <c r="B19" s="35">
        <v>797193.57</v>
      </c>
      <c r="C19" s="35">
        <v>1316869.8400000001</v>
      </c>
      <c r="D19" s="35">
        <v>1956690.47</v>
      </c>
      <c r="E19" s="36">
        <f t="shared" si="1"/>
        <v>2.4544734724842301</v>
      </c>
      <c r="F19" s="36">
        <f t="shared" si="0"/>
        <v>1.4858647457519414</v>
      </c>
    </row>
    <row r="20" spans="1:6" x14ac:dyDescent="0.25">
      <c r="A20" s="28" t="s">
        <v>45</v>
      </c>
      <c r="B20" s="29">
        <f>SUBTOTAL(9,B22:B22)</f>
        <v>27404.41</v>
      </c>
      <c r="C20" s="29">
        <f>SUBTOTAL(9,C22:C22)</f>
        <v>30948</v>
      </c>
      <c r="D20" s="29">
        <f>SUBTOTAL(9,D22:D22)</f>
        <v>25942.44</v>
      </c>
      <c r="E20" s="30">
        <f t="shared" si="1"/>
        <v>0.94665201695639489</v>
      </c>
      <c r="F20" s="30">
        <f t="shared" si="0"/>
        <v>0.83825901512214029</v>
      </c>
    </row>
    <row r="21" spans="1:6" x14ac:dyDescent="0.25">
      <c r="A21" s="31" t="s">
        <v>46</v>
      </c>
      <c r="B21" s="32">
        <f>SUBTOTAL(9,B22:B22)</f>
        <v>27404.41</v>
      </c>
      <c r="C21" s="32">
        <f>SUBTOTAL(9,C22:C22)</f>
        <v>30948</v>
      </c>
      <c r="D21" s="32">
        <f>SUBTOTAL(9,D22:D22)</f>
        <v>25942.44</v>
      </c>
      <c r="E21" s="33">
        <f t="shared" si="1"/>
        <v>0.94665201695639489</v>
      </c>
      <c r="F21" s="33">
        <f t="shared" si="0"/>
        <v>0.83825901512214029</v>
      </c>
    </row>
    <row r="22" spans="1:6" x14ac:dyDescent="0.25">
      <c r="A22" s="34" t="s">
        <v>47</v>
      </c>
      <c r="B22" s="35">
        <v>27404.41</v>
      </c>
      <c r="C22" s="35">
        <v>30948</v>
      </c>
      <c r="D22" s="35">
        <v>25942.44</v>
      </c>
      <c r="E22" s="36">
        <f t="shared" si="1"/>
        <v>0.94665201695639489</v>
      </c>
      <c r="F22" s="36">
        <f t="shared" si="0"/>
        <v>0.83825901512214029</v>
      </c>
    </row>
    <row r="23" spans="1:6" x14ac:dyDescent="0.25">
      <c r="A23" s="28" t="s">
        <v>48</v>
      </c>
      <c r="B23" s="29">
        <f>SUBTOTAL(9,B25:B26)</f>
        <v>486458.66</v>
      </c>
      <c r="C23" s="29">
        <f>SUBTOTAL(9,C25:C26)</f>
        <v>606111</v>
      </c>
      <c r="D23" s="29">
        <f>SUBTOTAL(9,D25:D26)</f>
        <v>637021.76</v>
      </c>
      <c r="E23" s="30">
        <f t="shared" si="1"/>
        <v>1.3095085202101244</v>
      </c>
      <c r="F23" s="30">
        <f t="shared" si="0"/>
        <v>1.0509985134736046</v>
      </c>
    </row>
    <row r="24" spans="1:6" x14ac:dyDescent="0.25">
      <c r="A24" s="31" t="s">
        <v>49</v>
      </c>
      <c r="B24" s="32">
        <f>SUBTOTAL(9,B25:B26)</f>
        <v>486458.66</v>
      </c>
      <c r="C24" s="32">
        <f>SUBTOTAL(9,C25:C26)</f>
        <v>606111</v>
      </c>
      <c r="D24" s="32">
        <f>SUBTOTAL(9,D25:D26)</f>
        <v>637021.76</v>
      </c>
      <c r="E24" s="33">
        <f t="shared" si="1"/>
        <v>1.3095085202101244</v>
      </c>
      <c r="F24" s="33">
        <f t="shared" si="0"/>
        <v>1.0509985134736046</v>
      </c>
    </row>
    <row r="25" spans="1:6" x14ac:dyDescent="0.25">
      <c r="A25" s="34" t="s">
        <v>50</v>
      </c>
      <c r="B25" s="35">
        <v>484899.18</v>
      </c>
      <c r="C25" s="35">
        <v>603189</v>
      </c>
      <c r="D25" s="35">
        <v>634099.76</v>
      </c>
      <c r="E25" s="36">
        <f t="shared" si="1"/>
        <v>1.3076940241474526</v>
      </c>
      <c r="F25" s="36">
        <f t="shared" si="0"/>
        <v>1.0512455631651108</v>
      </c>
    </row>
    <row r="26" spans="1:6" x14ac:dyDescent="0.25">
      <c r="A26" s="34" t="s">
        <v>51</v>
      </c>
      <c r="B26" s="35">
        <v>1559.48</v>
      </c>
      <c r="C26" s="35">
        <v>2922</v>
      </c>
      <c r="D26" s="35">
        <v>2922</v>
      </c>
      <c r="E26" s="36">
        <f t="shared" si="1"/>
        <v>1.8737014902403366</v>
      </c>
      <c r="F26" s="36">
        <f t="shared" si="0"/>
        <v>1</v>
      </c>
    </row>
    <row r="27" spans="1:6" x14ac:dyDescent="0.25">
      <c r="A27" s="25" t="s">
        <v>13</v>
      </c>
      <c r="B27" s="26">
        <f>SUBTOTAL(9,B28:B30)</f>
        <v>147.88</v>
      </c>
      <c r="C27" s="26">
        <f t="shared" ref="C27:D27" si="2">SUBTOTAL(9,C28:C30)</f>
        <v>0</v>
      </c>
      <c r="D27" s="26">
        <f t="shared" si="2"/>
        <v>574</v>
      </c>
      <c r="E27" s="27">
        <f>IF(B27&lt;&gt;0,D27/B27,"-")</f>
        <v>3.8815255612658914</v>
      </c>
      <c r="F27" s="27" t="str">
        <f>IF(C27&lt;&gt;0,D27/C27,"-")</f>
        <v>-</v>
      </c>
    </row>
    <row r="28" spans="1:6" x14ac:dyDescent="0.25">
      <c r="A28" s="28" t="s">
        <v>177</v>
      </c>
      <c r="B28" s="29">
        <f>SUBTOTAL(9,B30:B30)</f>
        <v>147.88</v>
      </c>
      <c r="C28" s="29">
        <f t="shared" ref="C28:D28" si="3">SUBTOTAL(9,C30:C30)</f>
        <v>0</v>
      </c>
      <c r="D28" s="29">
        <f t="shared" si="3"/>
        <v>574</v>
      </c>
      <c r="E28" s="30">
        <f>IF(B28&lt;&gt;0,D28/B28,"-")</f>
        <v>3.8815255612658914</v>
      </c>
      <c r="F28" s="30" t="str">
        <f>IF(C28&lt;&gt;0,D28/C28,"-")</f>
        <v>-</v>
      </c>
    </row>
    <row r="29" spans="1:6" x14ac:dyDescent="0.25">
      <c r="A29" s="31" t="s">
        <v>178</v>
      </c>
      <c r="B29" s="32">
        <f>SUBTOTAL(9,B30:B30)</f>
        <v>147.88</v>
      </c>
      <c r="C29" s="32">
        <f t="shared" ref="C29:D29" si="4">SUBTOTAL(9,C30:C30)</f>
        <v>0</v>
      </c>
      <c r="D29" s="32">
        <f t="shared" si="4"/>
        <v>574</v>
      </c>
      <c r="E29" s="33">
        <f>IF(B29&lt;&gt;0,D29/B29,"-")</f>
        <v>3.8815255612658914</v>
      </c>
      <c r="F29" s="33" t="str">
        <f t="shared" ref="F29:F30" si="5">IF(C29&lt;&gt;0,D29/C29,"-")</f>
        <v>-</v>
      </c>
    </row>
    <row r="30" spans="1:6" x14ac:dyDescent="0.25">
      <c r="A30" s="34" t="s">
        <v>179</v>
      </c>
      <c r="B30" s="35">
        <v>147.88</v>
      </c>
      <c r="C30" s="35">
        <v>0</v>
      </c>
      <c r="D30" s="35">
        <v>574</v>
      </c>
      <c r="E30" s="36">
        <f>IF(B30&lt;&gt;0,D30/B30,"-")</f>
        <v>3.8815255612658914</v>
      </c>
      <c r="F30" s="36" t="str">
        <f t="shared" si="5"/>
        <v>-</v>
      </c>
    </row>
    <row r="31" spans="1:6" ht="20.100000000000001" customHeight="1" x14ac:dyDescent="0.25">
      <c r="A31" s="37" t="s">
        <v>52</v>
      </c>
      <c r="B31" s="38">
        <f>IFERROR(SUBTOTAL(9,B10:B30),0)</f>
        <v>1319608.1299999999</v>
      </c>
      <c r="C31" s="38">
        <f>IFERROR(SUBTOTAL(9,C10:C30),0)</f>
        <v>1974772.84</v>
      </c>
      <c r="D31" s="38">
        <f>IFERROR(SUBTOTAL(9,D10:D30),0)</f>
        <v>2641372.67</v>
      </c>
      <c r="E31" s="39">
        <f>IF(B31&lt;&gt;0,D31/B31,"-")</f>
        <v>2.0016341290652706</v>
      </c>
      <c r="F31" s="39">
        <f t="shared" si="0"/>
        <v>1.3375577263863927</v>
      </c>
    </row>
    <row r="32" spans="1:6" x14ac:dyDescent="0.25">
      <c r="A32" s="11"/>
      <c r="B32" s="11"/>
      <c r="C32" s="11"/>
      <c r="D32" s="11"/>
      <c r="E32" s="11"/>
      <c r="F32" s="11"/>
    </row>
    <row r="33" spans="1:6" x14ac:dyDescent="0.25">
      <c r="A33" s="11"/>
      <c r="B33" s="11"/>
      <c r="C33" s="11"/>
      <c r="D33" s="11"/>
      <c r="E33" s="11"/>
      <c r="F33" s="11"/>
    </row>
    <row r="34" spans="1:6" s="7" customFormat="1" ht="24.95" customHeight="1" x14ac:dyDescent="0.25">
      <c r="A34" s="8" t="s">
        <v>53</v>
      </c>
      <c r="B34" s="9"/>
      <c r="C34" s="9"/>
      <c r="D34" s="9"/>
      <c r="E34" s="9"/>
      <c r="F34" s="9"/>
    </row>
    <row r="35" spans="1:6" ht="57.6" customHeight="1" x14ac:dyDescent="0.25">
      <c r="A35" s="40" t="s">
        <v>30</v>
      </c>
      <c r="B35" s="10" t="s">
        <v>31</v>
      </c>
      <c r="C35" s="10" t="s">
        <v>7</v>
      </c>
      <c r="D35" s="10" t="s">
        <v>32</v>
      </c>
      <c r="E35" s="10" t="s">
        <v>33</v>
      </c>
      <c r="F35" s="10" t="s">
        <v>34</v>
      </c>
    </row>
    <row r="36" spans="1:6" s="11" customFormat="1" ht="15.95" customHeight="1" x14ac:dyDescent="0.25">
      <c r="A36" s="12" t="s">
        <v>11</v>
      </c>
      <c r="B36" s="12">
        <f>COLUMN()</f>
        <v>2</v>
      </c>
      <c r="C36" s="12">
        <v>3</v>
      </c>
      <c r="D36" s="12">
        <f>COLUMN()</f>
        <v>4</v>
      </c>
      <c r="E36" s="12" t="e">
        <f ca="1">_xlfn.CONCAT(TEXT(COLUMN(),"@")," (",TEXT(D36,"@")," / ",TEXT(B36,"@"),")")</f>
        <v>#NAME?</v>
      </c>
      <c r="F36" s="12" t="e">
        <f ca="1">_xlfn.CONCAT(TEXT(COLUMN(),"@")," (",TEXT(D36,"@")," / ",TEXT(C36,"@"),")")</f>
        <v>#NAME?</v>
      </c>
    </row>
    <row r="37" spans="1:6" x14ac:dyDescent="0.25">
      <c r="A37" s="25" t="s">
        <v>15</v>
      </c>
      <c r="B37" s="26">
        <f>SUBTOTAL(9,B40:B77)</f>
        <v>524320.52000000014</v>
      </c>
      <c r="C37" s="26">
        <f>SUBTOTAL(9,C40:C77)</f>
        <v>636534.93999999994</v>
      </c>
      <c r="D37" s="26">
        <f>SUBTOTAL(9,D40:D77)</f>
        <v>668610.24999999988</v>
      </c>
      <c r="E37" s="27">
        <f t="shared" ref="E37:E70" si="6">IF(B37&lt;&gt;0,D37/B37,"-")</f>
        <v>1.2751937498078461</v>
      </c>
      <c r="F37" s="27">
        <f t="shared" ref="F37:F70" si="7">IF(C37&lt;&gt;0,D37/C37,"-")</f>
        <v>1.0503904938823938</v>
      </c>
    </row>
    <row r="38" spans="1:6" x14ac:dyDescent="0.25">
      <c r="A38" s="28" t="s">
        <v>54</v>
      </c>
      <c r="B38" s="29">
        <f>SUBTOTAL(9,B40:B44)</f>
        <v>442160.2</v>
      </c>
      <c r="C38" s="29">
        <f>SUBTOTAL(9,C40:C44)</f>
        <v>534199.04000000004</v>
      </c>
      <c r="D38" s="29">
        <f t="shared" ref="D38" si="8">SUBTOTAL(9,D40:D44)</f>
        <v>530799.59</v>
      </c>
      <c r="E38" s="30">
        <f t="shared" si="6"/>
        <v>1.200468947680049</v>
      </c>
      <c r="F38" s="30">
        <f t="shared" si="7"/>
        <v>0.99363636070929651</v>
      </c>
    </row>
    <row r="39" spans="1:6" x14ac:dyDescent="0.25">
      <c r="A39" s="31" t="s">
        <v>55</v>
      </c>
      <c r="B39" s="32">
        <f>SUBTOTAL(9,B40:B40)</f>
        <v>367288.48</v>
      </c>
      <c r="C39" s="32">
        <f t="shared" ref="C39:D39" si="9">SUBTOTAL(9,C40:C40)</f>
        <v>450909.04</v>
      </c>
      <c r="D39" s="32">
        <f t="shared" si="9"/>
        <v>443191.91</v>
      </c>
      <c r="E39" s="33">
        <f t="shared" si="6"/>
        <v>1.2066588911255807</v>
      </c>
      <c r="F39" s="33">
        <f t="shared" si="7"/>
        <v>0.9828853952451253</v>
      </c>
    </row>
    <row r="40" spans="1:6" x14ac:dyDescent="0.25">
      <c r="A40" s="34" t="s">
        <v>56</v>
      </c>
      <c r="B40" s="35">
        <v>367288.48</v>
      </c>
      <c r="C40" s="35">
        <v>450909.04</v>
      </c>
      <c r="D40" s="35">
        <v>443191.91</v>
      </c>
      <c r="E40" s="36">
        <f t="shared" si="6"/>
        <v>1.2066588911255807</v>
      </c>
      <c r="F40" s="36">
        <f t="shared" si="7"/>
        <v>0.9828853952451253</v>
      </c>
    </row>
    <row r="41" spans="1:6" x14ac:dyDescent="0.25">
      <c r="A41" s="31" t="s">
        <v>57</v>
      </c>
      <c r="B41" s="32">
        <f>SUBTOTAL(9,B42:B42)</f>
        <v>18135.259999999998</v>
      </c>
      <c r="C41" s="32">
        <f>SUBTOTAL(9,C42:C42)</f>
        <v>16590</v>
      </c>
      <c r="D41" s="32">
        <f>SUBTOTAL(9,D42:D42)</f>
        <v>21116.34</v>
      </c>
      <c r="E41" s="33">
        <f t="shared" si="6"/>
        <v>1.1643803287077219</v>
      </c>
      <c r="F41" s="33">
        <f t="shared" si="7"/>
        <v>1.2728354430379747</v>
      </c>
    </row>
    <row r="42" spans="1:6" x14ac:dyDescent="0.25">
      <c r="A42" s="34" t="s">
        <v>58</v>
      </c>
      <c r="B42" s="35">
        <v>18135.259999999998</v>
      </c>
      <c r="C42" s="35">
        <v>16590</v>
      </c>
      <c r="D42" s="35">
        <v>21116.34</v>
      </c>
      <c r="E42" s="36">
        <f t="shared" si="6"/>
        <v>1.1643803287077219</v>
      </c>
      <c r="F42" s="36">
        <f t="shared" si="7"/>
        <v>1.2728354430379747</v>
      </c>
    </row>
    <row r="43" spans="1:6" x14ac:dyDescent="0.25">
      <c r="A43" s="31" t="s">
        <v>59</v>
      </c>
      <c r="B43" s="32">
        <f>SUBTOTAL(9,B44:B44)</f>
        <v>56736.46</v>
      </c>
      <c r="C43" s="32">
        <f>SUBTOTAL(9,C44:C44)</f>
        <v>66700</v>
      </c>
      <c r="D43" s="32">
        <f>SUBTOTAL(9,D44:D44)</f>
        <v>66491.34</v>
      </c>
      <c r="E43" s="33">
        <f t="shared" si="6"/>
        <v>1.1719331801807866</v>
      </c>
      <c r="F43" s="33">
        <f t="shared" si="7"/>
        <v>0.99687166416791595</v>
      </c>
    </row>
    <row r="44" spans="1:6" x14ac:dyDescent="0.25">
      <c r="A44" s="34" t="s">
        <v>60</v>
      </c>
      <c r="B44" s="35">
        <v>56736.46</v>
      </c>
      <c r="C44" s="35">
        <v>66700</v>
      </c>
      <c r="D44" s="35">
        <v>66491.34</v>
      </c>
      <c r="E44" s="36">
        <f t="shared" si="6"/>
        <v>1.1719331801807866</v>
      </c>
      <c r="F44" s="36">
        <f t="shared" si="7"/>
        <v>0.99687166416791595</v>
      </c>
    </row>
    <row r="45" spans="1:6" x14ac:dyDescent="0.25">
      <c r="A45" s="28" t="s">
        <v>61</v>
      </c>
      <c r="B45" s="29">
        <f>SUBTOTAL(9,B47:B72)</f>
        <v>81666.520000000019</v>
      </c>
      <c r="C45" s="29">
        <f>SUBTOTAL(9,C47:C72)</f>
        <v>101704.9</v>
      </c>
      <c r="D45" s="29">
        <f>SUBTOTAL(9,D47:D72)</f>
        <v>137179.02000000002</v>
      </c>
      <c r="E45" s="30">
        <f t="shared" si="6"/>
        <v>1.6797461187277232</v>
      </c>
      <c r="F45" s="30">
        <f t="shared" si="7"/>
        <v>1.3487946008501068</v>
      </c>
    </row>
    <row r="46" spans="1:6" x14ac:dyDescent="0.25">
      <c r="A46" s="31" t="s">
        <v>62</v>
      </c>
      <c r="B46" s="32">
        <f>SUBTOTAL(9,B47:B49)</f>
        <v>16179.95</v>
      </c>
      <c r="C46" s="32">
        <f t="shared" ref="C46:D46" si="10">SUBTOTAL(9,C47:C49)</f>
        <v>22229.96</v>
      </c>
      <c r="D46" s="32">
        <f t="shared" si="10"/>
        <v>19570.98</v>
      </c>
      <c r="E46" s="33">
        <f t="shared" si="6"/>
        <v>1.2095822298585595</v>
      </c>
      <c r="F46" s="33">
        <f t="shared" si="7"/>
        <v>0.88038754905541894</v>
      </c>
    </row>
    <row r="47" spans="1:6" x14ac:dyDescent="0.25">
      <c r="A47" s="34" t="s">
        <v>63</v>
      </c>
      <c r="B47" s="35">
        <v>2744.26</v>
      </c>
      <c r="C47" s="35">
        <v>2945</v>
      </c>
      <c r="D47" s="35">
        <v>2297.36</v>
      </c>
      <c r="E47" s="36">
        <f t="shared" si="6"/>
        <v>0.83715099881206589</v>
      </c>
      <c r="F47" s="36">
        <f t="shared" si="7"/>
        <v>0.78008828522920204</v>
      </c>
    </row>
    <row r="48" spans="1:6" x14ac:dyDescent="0.25">
      <c r="A48" s="34" t="s">
        <v>64</v>
      </c>
      <c r="B48" s="35">
        <v>11642.73</v>
      </c>
      <c r="C48" s="35">
        <v>17484.96</v>
      </c>
      <c r="D48" s="35">
        <v>14904.05</v>
      </c>
      <c r="E48" s="36">
        <f t="shared" si="6"/>
        <v>1.2801164331733192</v>
      </c>
      <c r="F48" s="36">
        <f t="shared" si="7"/>
        <v>0.85239257052918627</v>
      </c>
    </row>
    <row r="49" spans="1:6" x14ac:dyDescent="0.25">
      <c r="A49" s="34" t="s">
        <v>65</v>
      </c>
      <c r="B49" s="35">
        <v>1792.96</v>
      </c>
      <c r="C49" s="35">
        <v>1800</v>
      </c>
      <c r="D49" s="35">
        <v>2369.5700000000002</v>
      </c>
      <c r="E49" s="36">
        <f t="shared" si="6"/>
        <v>1.3215966892736035</v>
      </c>
      <c r="F49" s="36">
        <f t="shared" si="7"/>
        <v>1.316427777777778</v>
      </c>
    </row>
    <row r="50" spans="1:6" x14ac:dyDescent="0.25">
      <c r="A50" s="31" t="s">
        <v>66</v>
      </c>
      <c r="B50" s="32">
        <f>SUBTOTAL(9,B51:B54)</f>
        <v>15014.679999999998</v>
      </c>
      <c r="C50" s="32">
        <f>SUBTOTAL(9,C51:C54)</f>
        <v>17127</v>
      </c>
      <c r="D50" s="32">
        <f>SUBTOTAL(9,D51:D54)</f>
        <v>13556.06</v>
      </c>
      <c r="E50" s="33">
        <f t="shared" si="6"/>
        <v>0.90285374047265743</v>
      </c>
      <c r="F50" s="33">
        <f t="shared" si="7"/>
        <v>0.79150230629999418</v>
      </c>
    </row>
    <row r="51" spans="1:6" x14ac:dyDescent="0.25">
      <c r="A51" s="34" t="s">
        <v>67</v>
      </c>
      <c r="B51" s="35">
        <v>5223.34</v>
      </c>
      <c r="C51" s="35">
        <v>3563</v>
      </c>
      <c r="D51" s="35">
        <v>3168.74</v>
      </c>
      <c r="E51" s="36">
        <f t="shared" si="6"/>
        <v>0.60665015105277464</v>
      </c>
      <c r="F51" s="36">
        <f t="shared" si="7"/>
        <v>0.88934605669379729</v>
      </c>
    </row>
    <row r="52" spans="1:6" x14ac:dyDescent="0.25">
      <c r="A52" s="34" t="s">
        <v>68</v>
      </c>
      <c r="B52" s="35">
        <v>7785.9</v>
      </c>
      <c r="C52" s="35">
        <v>11317</v>
      </c>
      <c r="D52" s="35">
        <v>8474.89</v>
      </c>
      <c r="E52" s="36">
        <f t="shared" si="6"/>
        <v>1.088492017621598</v>
      </c>
      <c r="F52" s="36">
        <f t="shared" si="7"/>
        <v>0.74886365644605457</v>
      </c>
    </row>
    <row r="53" spans="1:6" x14ac:dyDescent="0.25">
      <c r="A53" s="34" t="s">
        <v>69</v>
      </c>
      <c r="B53" s="35">
        <v>1870.56</v>
      </c>
      <c r="C53" s="35">
        <v>1997</v>
      </c>
      <c r="D53" s="35">
        <v>1912.43</v>
      </c>
      <c r="E53" s="36">
        <f t="shared" si="6"/>
        <v>1.0223836712000685</v>
      </c>
      <c r="F53" s="36">
        <f t="shared" si="7"/>
        <v>0.95765147721582378</v>
      </c>
    </row>
    <row r="54" spans="1:6" x14ac:dyDescent="0.25">
      <c r="A54" s="34" t="s">
        <v>70</v>
      </c>
      <c r="B54" s="35">
        <v>134.88</v>
      </c>
      <c r="C54" s="35">
        <v>250</v>
      </c>
      <c r="D54" s="35">
        <v>0</v>
      </c>
      <c r="E54" s="36">
        <f t="shared" si="6"/>
        <v>0</v>
      </c>
      <c r="F54" s="36">
        <f t="shared" si="7"/>
        <v>0</v>
      </c>
    </row>
    <row r="55" spans="1:6" x14ac:dyDescent="0.25">
      <c r="A55" s="31" t="s">
        <v>71</v>
      </c>
      <c r="B55" s="32">
        <f>SUBTOTAL(9,B56:B64)</f>
        <v>46672.94000000001</v>
      </c>
      <c r="C55" s="32">
        <f>SUBTOTAL(9,C56:C64)</f>
        <v>59407.94</v>
      </c>
      <c r="D55" s="32">
        <f>SUBTOTAL(9,D56:D64)</f>
        <v>101988.54999999999</v>
      </c>
      <c r="E55" s="33">
        <f t="shared" si="6"/>
        <v>2.1851751785938482</v>
      </c>
      <c r="F55" s="33">
        <f t="shared" si="7"/>
        <v>1.7167494782683927</v>
      </c>
    </row>
    <row r="56" spans="1:6" x14ac:dyDescent="0.25">
      <c r="A56" s="34" t="s">
        <v>72</v>
      </c>
      <c r="B56" s="35">
        <v>4041.12</v>
      </c>
      <c r="C56" s="35">
        <v>4524</v>
      </c>
      <c r="D56" s="35">
        <v>4418.78</v>
      </c>
      <c r="E56" s="36">
        <f t="shared" si="6"/>
        <v>1.0934542898998296</v>
      </c>
      <c r="F56" s="36">
        <f t="shared" si="7"/>
        <v>0.97674182139699373</v>
      </c>
    </row>
    <row r="57" spans="1:6" x14ac:dyDescent="0.25">
      <c r="A57" s="34" t="s">
        <v>73</v>
      </c>
      <c r="B57" s="35">
        <v>1706.77</v>
      </c>
      <c r="C57" s="35">
        <v>4152.9399999999996</v>
      </c>
      <c r="D57" s="35">
        <v>5117.4500000000007</v>
      </c>
      <c r="E57" s="36">
        <f t="shared" si="6"/>
        <v>2.9983243202071752</v>
      </c>
      <c r="F57" s="36">
        <f t="shared" si="7"/>
        <v>1.2322475162174269</v>
      </c>
    </row>
    <row r="58" spans="1:6" x14ac:dyDescent="0.25">
      <c r="A58" s="34" t="s">
        <v>74</v>
      </c>
      <c r="B58" s="35">
        <v>683</v>
      </c>
      <c r="C58" s="35">
        <v>735</v>
      </c>
      <c r="D58" s="35">
        <v>600</v>
      </c>
      <c r="E58" s="36">
        <f t="shared" si="6"/>
        <v>0.87847730600292828</v>
      </c>
      <c r="F58" s="36">
        <f t="shared" si="7"/>
        <v>0.81632653061224492</v>
      </c>
    </row>
    <row r="59" spans="1:6" x14ac:dyDescent="0.25">
      <c r="A59" s="34" t="s">
        <v>75</v>
      </c>
      <c r="B59" s="35">
        <v>1513.46</v>
      </c>
      <c r="C59" s="35">
        <v>1275</v>
      </c>
      <c r="D59" s="35">
        <v>1505.62</v>
      </c>
      <c r="E59" s="36">
        <f t="shared" si="6"/>
        <v>0.99481981684352405</v>
      </c>
      <c r="F59" s="36">
        <f t="shared" si="7"/>
        <v>1.1808784313725489</v>
      </c>
    </row>
    <row r="60" spans="1:6" x14ac:dyDescent="0.25">
      <c r="A60" s="34" t="s">
        <v>76</v>
      </c>
      <c r="B60" s="35">
        <v>28074.560000000001</v>
      </c>
      <c r="C60" s="35">
        <v>27902</v>
      </c>
      <c r="D60" s="35">
        <v>72883.05</v>
      </c>
      <c r="E60" s="36">
        <f t="shared" si="6"/>
        <v>2.5960531527475408</v>
      </c>
      <c r="F60" s="36">
        <f t="shared" si="7"/>
        <v>2.6121084510070962</v>
      </c>
    </row>
    <row r="61" spans="1:6" x14ac:dyDescent="0.25">
      <c r="A61" s="34" t="s">
        <v>77</v>
      </c>
      <c r="B61" s="35">
        <v>211.39</v>
      </c>
      <c r="C61" s="35">
        <v>211</v>
      </c>
      <c r="D61" s="35">
        <v>371.98</v>
      </c>
      <c r="E61" s="36">
        <f t="shared" si="6"/>
        <v>1.7596858886418469</v>
      </c>
      <c r="F61" s="36">
        <f t="shared" si="7"/>
        <v>1.7629383886255925</v>
      </c>
    </row>
    <row r="62" spans="1:6" x14ac:dyDescent="0.25">
      <c r="A62" s="34" t="s">
        <v>78</v>
      </c>
      <c r="B62" s="35">
        <v>4628.2700000000004</v>
      </c>
      <c r="C62" s="35">
        <v>5040</v>
      </c>
      <c r="D62" s="35">
        <v>4511.3900000000003</v>
      </c>
      <c r="E62" s="36">
        <f t="shared" si="6"/>
        <v>0.9747465035531635</v>
      </c>
      <c r="F62" s="36">
        <f t="shared" si="7"/>
        <v>0.89511706349206355</v>
      </c>
    </row>
    <row r="63" spans="1:6" x14ac:dyDescent="0.25">
      <c r="A63" s="34" t="s">
        <v>79</v>
      </c>
      <c r="B63" s="35">
        <v>2194.23</v>
      </c>
      <c r="C63" s="35">
        <v>3328</v>
      </c>
      <c r="D63" s="35">
        <v>2401.92</v>
      </c>
      <c r="E63" s="36">
        <f t="shared" si="6"/>
        <v>1.0946527939185957</v>
      </c>
      <c r="F63" s="36">
        <f t="shared" si="7"/>
        <v>0.72173076923076929</v>
      </c>
    </row>
    <row r="64" spans="1:6" x14ac:dyDescent="0.25">
      <c r="A64" s="34" t="s">
        <v>80</v>
      </c>
      <c r="B64" s="35">
        <v>3620.14</v>
      </c>
      <c r="C64" s="35">
        <v>12240</v>
      </c>
      <c r="D64" s="35">
        <v>10178.36</v>
      </c>
      <c r="E64" s="36">
        <f t="shared" si="6"/>
        <v>2.8115929218207034</v>
      </c>
      <c r="F64" s="36">
        <f t="shared" si="7"/>
        <v>0.83156535947712418</v>
      </c>
    </row>
    <row r="65" spans="1:6" x14ac:dyDescent="0.25">
      <c r="A65" s="31" t="s">
        <v>180</v>
      </c>
      <c r="B65" s="32">
        <f>SUBTOTAL(9,B66:B66)</f>
        <v>988.16</v>
      </c>
      <c r="C65" s="32">
        <f t="shared" ref="C65:D65" si="11">SUBTOTAL(9,C66:C66)</f>
        <v>0</v>
      </c>
      <c r="D65" s="32">
        <f t="shared" si="11"/>
        <v>0</v>
      </c>
      <c r="E65" s="33">
        <f>IF(B65&lt;&gt;0,D65/B65,"-")</f>
        <v>0</v>
      </c>
      <c r="F65" s="33" t="str">
        <f>IF(C65&lt;&gt;0,D65/C65,"-")</f>
        <v>-</v>
      </c>
    </row>
    <row r="66" spans="1:6" x14ac:dyDescent="0.25">
      <c r="A66" s="34" t="s">
        <v>181</v>
      </c>
      <c r="B66" s="35">
        <v>988.16</v>
      </c>
      <c r="C66" s="35">
        <v>0</v>
      </c>
      <c r="D66" s="35">
        <v>0</v>
      </c>
      <c r="E66" s="36">
        <f>IF(B66&lt;&gt;0,D66/B66,"-")</f>
        <v>0</v>
      </c>
      <c r="F66" s="36" t="str">
        <f>IF(C66&lt;&gt;0,D66/C66,"-")</f>
        <v>-</v>
      </c>
    </row>
    <row r="67" spans="1:6" x14ac:dyDescent="0.25">
      <c r="A67" s="31" t="s">
        <v>81</v>
      </c>
      <c r="B67" s="32">
        <f>SUBTOTAL(9,B68:B72)</f>
        <v>2810.79</v>
      </c>
      <c r="C67" s="32">
        <f>SUBTOTAL(9,C68:C72)</f>
        <v>2940</v>
      </c>
      <c r="D67" s="32">
        <f>SUBTOTAL(9,D68:D72)</f>
        <v>2063.4300000000003</v>
      </c>
      <c r="E67" s="33">
        <f t="shared" si="6"/>
        <v>0.73411033908616452</v>
      </c>
      <c r="F67" s="33">
        <f t="shared" si="7"/>
        <v>0.7018469387755103</v>
      </c>
    </row>
    <row r="68" spans="1:6" x14ac:dyDescent="0.25">
      <c r="A68" s="34" t="s">
        <v>82</v>
      </c>
      <c r="B68" s="35">
        <v>842.09</v>
      </c>
      <c r="C68" s="35">
        <v>1015</v>
      </c>
      <c r="D68" s="35">
        <v>842.09</v>
      </c>
      <c r="E68" s="36">
        <f t="shared" si="6"/>
        <v>1</v>
      </c>
      <c r="F68" s="36">
        <f t="shared" si="7"/>
        <v>0.8296453201970444</v>
      </c>
    </row>
    <row r="69" spans="1:6" x14ac:dyDescent="0.25">
      <c r="A69" s="34" t="s">
        <v>83</v>
      </c>
      <c r="B69" s="35">
        <v>816.05</v>
      </c>
      <c r="C69" s="35">
        <v>750</v>
      </c>
      <c r="D69" s="35">
        <v>155.13999999999999</v>
      </c>
      <c r="E69" s="36">
        <f t="shared" si="6"/>
        <v>0.19011090006739784</v>
      </c>
      <c r="F69" s="36">
        <f t="shared" si="7"/>
        <v>0.20685333333333331</v>
      </c>
    </row>
    <row r="70" spans="1:6" x14ac:dyDescent="0.25">
      <c r="A70" s="34" t="s">
        <v>84</v>
      </c>
      <c r="B70" s="35">
        <v>15</v>
      </c>
      <c r="C70" s="35">
        <v>15</v>
      </c>
      <c r="D70" s="35">
        <v>15</v>
      </c>
      <c r="E70" s="36">
        <f t="shared" si="6"/>
        <v>1</v>
      </c>
      <c r="F70" s="36">
        <f t="shared" si="7"/>
        <v>1</v>
      </c>
    </row>
    <row r="71" spans="1:6" x14ac:dyDescent="0.25">
      <c r="A71" s="34" t="s">
        <v>85</v>
      </c>
      <c r="B71" s="35">
        <v>291.33</v>
      </c>
      <c r="C71" s="35">
        <v>260</v>
      </c>
      <c r="D71" s="35">
        <v>254.88</v>
      </c>
      <c r="E71" s="36">
        <f t="shared" ref="E71:E92" si="12">IF(B71&lt;&gt;0,D71/B71,"-")</f>
        <v>0.87488415199258573</v>
      </c>
      <c r="F71" s="36">
        <f t="shared" ref="F71:F93" si="13">IF(C71&lt;&gt;0,D71/C71,"-")</f>
        <v>0.98030769230769232</v>
      </c>
    </row>
    <row r="72" spans="1:6" x14ac:dyDescent="0.25">
      <c r="A72" s="34" t="s">
        <v>86</v>
      </c>
      <c r="B72" s="35">
        <v>846.32</v>
      </c>
      <c r="C72" s="35">
        <v>900</v>
      </c>
      <c r="D72" s="35">
        <v>796.32</v>
      </c>
      <c r="E72" s="36">
        <f t="shared" si="12"/>
        <v>0.94092069193685601</v>
      </c>
      <c r="F72" s="36">
        <f t="shared" si="13"/>
        <v>0.88480000000000003</v>
      </c>
    </row>
    <row r="73" spans="1:6" x14ac:dyDescent="0.25">
      <c r="A73" s="28" t="s">
        <v>87</v>
      </c>
      <c r="B73" s="29">
        <f>SUBTOTAL(9,B75:B77)</f>
        <v>493.8</v>
      </c>
      <c r="C73" s="29">
        <f>SUBTOTAL(9,C75:C77)</f>
        <v>631</v>
      </c>
      <c r="D73" s="29">
        <f>SUBTOTAL(9,D75:D77)</f>
        <v>631.6400000000001</v>
      </c>
      <c r="E73" s="30">
        <f t="shared" si="12"/>
        <v>1.2791413527744027</v>
      </c>
      <c r="F73" s="30">
        <f t="shared" si="13"/>
        <v>1.0010142630744852</v>
      </c>
    </row>
    <row r="74" spans="1:6" x14ac:dyDescent="0.25">
      <c r="A74" s="31" t="s">
        <v>88</v>
      </c>
      <c r="B74" s="32">
        <f>SUBTOTAL(9,B75:B77)</f>
        <v>493.8</v>
      </c>
      <c r="C74" s="32">
        <f>SUBTOTAL(9,C75:C77)</f>
        <v>631</v>
      </c>
      <c r="D74" s="32">
        <f>SUBTOTAL(9,D75:D77)</f>
        <v>631.6400000000001</v>
      </c>
      <c r="E74" s="33">
        <f t="shared" si="12"/>
        <v>1.2791413527744027</v>
      </c>
      <c r="F74" s="33">
        <f t="shared" si="13"/>
        <v>1.0010142630744852</v>
      </c>
    </row>
    <row r="75" spans="1:6" x14ac:dyDescent="0.25">
      <c r="A75" s="34" t="s">
        <v>89</v>
      </c>
      <c r="B75" s="35">
        <v>493.8</v>
      </c>
      <c r="C75" s="35">
        <v>620</v>
      </c>
      <c r="D75" s="35">
        <v>610.08000000000004</v>
      </c>
      <c r="E75" s="36">
        <f t="shared" si="12"/>
        <v>1.2354799513973269</v>
      </c>
      <c r="F75" s="36">
        <f t="shared" si="13"/>
        <v>0.9840000000000001</v>
      </c>
    </row>
    <row r="76" spans="1:6" x14ac:dyDescent="0.25">
      <c r="A76" s="34" t="s">
        <v>90</v>
      </c>
      <c r="B76" s="35">
        <v>0</v>
      </c>
      <c r="C76" s="35">
        <v>10</v>
      </c>
      <c r="D76" s="35">
        <v>21.46</v>
      </c>
      <c r="E76" s="36" t="str">
        <f t="shared" si="12"/>
        <v>-</v>
      </c>
      <c r="F76" s="36">
        <f t="shared" si="13"/>
        <v>2.1459999999999999</v>
      </c>
    </row>
    <row r="77" spans="1:6" x14ac:dyDescent="0.25">
      <c r="A77" s="34" t="s">
        <v>91</v>
      </c>
      <c r="B77" s="35">
        <v>0</v>
      </c>
      <c r="C77" s="35">
        <v>1</v>
      </c>
      <c r="D77" s="35">
        <v>0.1</v>
      </c>
      <c r="E77" s="36" t="str">
        <f t="shared" si="12"/>
        <v>-</v>
      </c>
      <c r="F77" s="36">
        <f t="shared" si="13"/>
        <v>0.1</v>
      </c>
    </row>
    <row r="78" spans="1:6" x14ac:dyDescent="0.25">
      <c r="A78" s="25" t="s">
        <v>16</v>
      </c>
      <c r="B78" s="26">
        <f>SUBTOTAL(9,B81:B92)</f>
        <v>810281.87999999989</v>
      </c>
      <c r="C78" s="26">
        <f>SUBTOTAL(9,C81:C92)</f>
        <v>1337300.8400000001</v>
      </c>
      <c r="D78" s="26">
        <f>SUBTOTAL(9,D81:D92)</f>
        <v>1974245.2899999998</v>
      </c>
      <c r="E78" s="27">
        <f t="shared" si="12"/>
        <v>2.4364919649937131</v>
      </c>
      <c r="F78" s="27">
        <f t="shared" si="13"/>
        <v>1.4762910714989155</v>
      </c>
    </row>
    <row r="79" spans="1:6" x14ac:dyDescent="0.25">
      <c r="A79" s="28" t="s">
        <v>92</v>
      </c>
      <c r="B79" s="29">
        <f>SUBTOTAL(9,B81:B86)</f>
        <v>805137.37999999989</v>
      </c>
      <c r="C79" s="29">
        <f>SUBTOTAL(9,C81:C86)</f>
        <v>1332898.8400000001</v>
      </c>
      <c r="D79" s="29">
        <f>SUBTOTAL(9,D81:D86)</f>
        <v>1971165.7899999998</v>
      </c>
      <c r="E79" s="30">
        <f t="shared" si="12"/>
        <v>2.4482353433894724</v>
      </c>
      <c r="F79" s="30">
        <f t="shared" si="13"/>
        <v>1.4788562573885951</v>
      </c>
    </row>
    <row r="80" spans="1:6" x14ac:dyDescent="0.25">
      <c r="A80" s="31" t="s">
        <v>93</v>
      </c>
      <c r="B80" s="32">
        <f>SUBTOTAL(9,B81:B81)</f>
        <v>797193.57</v>
      </c>
      <c r="C80" s="32">
        <f>SUBTOTAL(9,C81:C81)</f>
        <v>1316869.8400000001</v>
      </c>
      <c r="D80" s="32">
        <f>SUBTOTAL(9,D81:D81)</f>
        <v>1956690.47</v>
      </c>
      <c r="E80" s="33">
        <f t="shared" si="12"/>
        <v>2.4544734724842301</v>
      </c>
      <c r="F80" s="33">
        <f t="shared" si="13"/>
        <v>1.4858647457519414</v>
      </c>
    </row>
    <row r="81" spans="1:6" x14ac:dyDescent="0.25">
      <c r="A81" s="34" t="s">
        <v>94</v>
      </c>
      <c r="B81" s="35">
        <v>797193.57</v>
      </c>
      <c r="C81" s="35">
        <v>1316869.8400000001</v>
      </c>
      <c r="D81" s="35">
        <v>1956690.47</v>
      </c>
      <c r="E81" s="36">
        <f t="shared" si="12"/>
        <v>2.4544734724842301</v>
      </c>
      <c r="F81" s="36">
        <f t="shared" si="13"/>
        <v>1.4858647457519414</v>
      </c>
    </row>
    <row r="82" spans="1:6" x14ac:dyDescent="0.25">
      <c r="A82" s="31" t="s">
        <v>95</v>
      </c>
      <c r="B82" s="32">
        <f>SUBTOTAL(9,B83:B84)</f>
        <v>7943.8099999999995</v>
      </c>
      <c r="C82" s="32">
        <f t="shared" ref="C82:D82" si="14">SUBTOTAL(9,C83:C84)</f>
        <v>15629</v>
      </c>
      <c r="D82" s="32">
        <f t="shared" si="14"/>
        <v>14172.63</v>
      </c>
      <c r="E82" s="33">
        <f t="shared" si="12"/>
        <v>1.7841098918529019</v>
      </c>
      <c r="F82" s="33">
        <f t="shared" si="13"/>
        <v>0.90681617505918477</v>
      </c>
    </row>
    <row r="83" spans="1:6" x14ac:dyDescent="0.25">
      <c r="A83" s="34" t="s">
        <v>96</v>
      </c>
      <c r="B83" s="35">
        <v>2400.36</v>
      </c>
      <c r="C83" s="35">
        <v>15629</v>
      </c>
      <c r="D83" s="35">
        <v>14172.63</v>
      </c>
      <c r="E83" s="36">
        <f t="shared" si="12"/>
        <v>5.9043768434734787</v>
      </c>
      <c r="F83" s="36">
        <f t="shared" si="13"/>
        <v>0.90681617505918477</v>
      </c>
    </row>
    <row r="84" spans="1:6" x14ac:dyDescent="0.25">
      <c r="A84" s="34" t="s">
        <v>182</v>
      </c>
      <c r="B84" s="35">
        <v>5543.45</v>
      </c>
      <c r="C84" s="35">
        <v>0</v>
      </c>
      <c r="D84" s="35">
        <v>0</v>
      </c>
      <c r="E84" s="36">
        <f>IF(B84&lt;&gt;0,D84/B84,"-")</f>
        <v>0</v>
      </c>
      <c r="F84" s="36" t="str">
        <f t="shared" si="13"/>
        <v>-</v>
      </c>
    </row>
    <row r="85" spans="1:6" x14ac:dyDescent="0.25">
      <c r="A85" s="31" t="s">
        <v>97</v>
      </c>
      <c r="B85" s="32">
        <f>SUBTOTAL(9,B86:B86)</f>
        <v>0</v>
      </c>
      <c r="C85" s="32">
        <f>SUBTOTAL(9,C86:C86)</f>
        <v>400</v>
      </c>
      <c r="D85" s="32">
        <f>SUBTOTAL(9,D86:D86)</f>
        <v>302.69</v>
      </c>
      <c r="E85" s="33" t="str">
        <f t="shared" si="12"/>
        <v>-</v>
      </c>
      <c r="F85" s="33">
        <f t="shared" si="13"/>
        <v>0.75672499999999998</v>
      </c>
    </row>
    <row r="86" spans="1:6" x14ac:dyDescent="0.25">
      <c r="A86" s="34" t="s">
        <v>98</v>
      </c>
      <c r="B86" s="35">
        <v>0</v>
      </c>
      <c r="C86" s="35">
        <v>400</v>
      </c>
      <c r="D86" s="35">
        <v>302.69</v>
      </c>
      <c r="E86" s="36" t="str">
        <f t="shared" si="12"/>
        <v>-</v>
      </c>
      <c r="F86" s="36">
        <f t="shared" si="13"/>
        <v>0.75672499999999998</v>
      </c>
    </row>
    <row r="87" spans="1:6" x14ac:dyDescent="0.25">
      <c r="A87" s="28" t="s">
        <v>99</v>
      </c>
      <c r="B87" s="29">
        <f>SUBTOTAL(9,B89:B89)</f>
        <v>2607</v>
      </c>
      <c r="C87" s="29">
        <f>SUBTOTAL(9,C89:C89)</f>
        <v>2000</v>
      </c>
      <c r="D87" s="29">
        <f>SUBTOTAL(9,D89:D89)</f>
        <v>1992</v>
      </c>
      <c r="E87" s="30">
        <f t="shared" si="12"/>
        <v>0.7640966628308401</v>
      </c>
      <c r="F87" s="30">
        <f t="shared" si="13"/>
        <v>0.996</v>
      </c>
    </row>
    <row r="88" spans="1:6" x14ac:dyDescent="0.25">
      <c r="A88" s="31" t="s">
        <v>100</v>
      </c>
      <c r="B88" s="32">
        <f>SUBTOTAL(9,B89:B89)</f>
        <v>2607</v>
      </c>
      <c r="C88" s="32">
        <f>SUBTOTAL(9,C89:C89)</f>
        <v>2000</v>
      </c>
      <c r="D88" s="32">
        <f>SUBTOTAL(9,D89:D89)</f>
        <v>1992</v>
      </c>
      <c r="E88" s="33">
        <f t="shared" si="12"/>
        <v>0.7640966628308401</v>
      </c>
      <c r="F88" s="33">
        <f t="shared" si="13"/>
        <v>0.996</v>
      </c>
    </row>
    <row r="89" spans="1:6" x14ac:dyDescent="0.25">
      <c r="A89" s="34" t="s">
        <v>101</v>
      </c>
      <c r="B89" s="35">
        <v>2607</v>
      </c>
      <c r="C89" s="35">
        <v>2000</v>
      </c>
      <c r="D89" s="35">
        <v>1992</v>
      </c>
      <c r="E89" s="36">
        <f t="shared" si="12"/>
        <v>0.7640966628308401</v>
      </c>
      <c r="F89" s="36">
        <f t="shared" si="13"/>
        <v>0.996</v>
      </c>
    </row>
    <row r="90" spans="1:6" x14ac:dyDescent="0.25">
      <c r="A90" s="28" t="s">
        <v>102</v>
      </c>
      <c r="B90" s="29">
        <f>SUBTOTAL(9,B92:B92)</f>
        <v>2537.5</v>
      </c>
      <c r="C90" s="29">
        <f>SUBTOTAL(9,C92:C92)</f>
        <v>2402</v>
      </c>
      <c r="D90" s="29">
        <f>SUBTOTAL(9,D92:D92)</f>
        <v>1087.5</v>
      </c>
      <c r="E90" s="30">
        <f t="shared" si="12"/>
        <v>0.42857142857142855</v>
      </c>
      <c r="F90" s="30">
        <f t="shared" si="13"/>
        <v>0.45274771024146543</v>
      </c>
    </row>
    <row r="91" spans="1:6" x14ac:dyDescent="0.25">
      <c r="A91" s="31" t="s">
        <v>103</v>
      </c>
      <c r="B91" s="32">
        <f>SUBTOTAL(9,B92:B92)</f>
        <v>2537.5</v>
      </c>
      <c r="C91" s="32">
        <f>SUBTOTAL(9,C92:C92)</f>
        <v>2402</v>
      </c>
      <c r="D91" s="32">
        <f>SUBTOTAL(9,D92:D92)</f>
        <v>1087.5</v>
      </c>
      <c r="E91" s="33">
        <f t="shared" si="12"/>
        <v>0.42857142857142855</v>
      </c>
      <c r="F91" s="33">
        <f t="shared" si="13"/>
        <v>0.45274771024146543</v>
      </c>
    </row>
    <row r="92" spans="1:6" x14ac:dyDescent="0.25">
      <c r="A92" s="34" t="s">
        <v>104</v>
      </c>
      <c r="B92" s="35">
        <v>2537.5</v>
      </c>
      <c r="C92" s="35">
        <v>2402</v>
      </c>
      <c r="D92" s="35">
        <v>1087.5</v>
      </c>
      <c r="E92" s="36">
        <f t="shared" si="12"/>
        <v>0.42857142857142855</v>
      </c>
      <c r="F92" s="36">
        <f t="shared" si="13"/>
        <v>0.45274771024146543</v>
      </c>
    </row>
    <row r="93" spans="1:6" ht="20.100000000000001" customHeight="1" x14ac:dyDescent="0.25">
      <c r="A93" s="37" t="s">
        <v>52</v>
      </c>
      <c r="B93" s="38">
        <f>IFERROR(SUBTOTAL(9,B40:B92),0)</f>
        <v>1334602.4000000001</v>
      </c>
      <c r="C93" s="38">
        <v>1973425.78</v>
      </c>
      <c r="D93" s="38">
        <f>IFERROR(SUBTOTAL(9,D40:D92),0)</f>
        <v>2642855.5399999996</v>
      </c>
      <c r="E93" s="39">
        <f>IF(B93&lt;&gt;0,D93/D93,"-")</f>
        <v>1</v>
      </c>
      <c r="F93" s="39">
        <f t="shared" si="13"/>
        <v>1.339222162183368</v>
      </c>
    </row>
    <row r="94" spans="1:6" x14ac:dyDescent="0.25">
      <c r="E94" s="11"/>
      <c r="F94" s="11"/>
    </row>
    <row r="95" spans="1:6" x14ac:dyDescent="0.25">
      <c r="C95" s="24"/>
    </row>
    <row r="100" spans="1:6" s="6" customFormat="1" ht="24.95" customHeight="1" x14ac:dyDescent="0.3">
      <c r="A100" s="56" t="s">
        <v>105</v>
      </c>
      <c r="B100" s="56"/>
      <c r="C100" s="56"/>
      <c r="D100" s="56"/>
      <c r="E100" s="56"/>
      <c r="F100" s="56"/>
    </row>
    <row r="101" spans="1:6" s="7" customFormat="1" ht="24.95" customHeight="1" x14ac:dyDescent="0.25">
      <c r="A101" s="8" t="s">
        <v>29</v>
      </c>
      <c r="B101" s="9"/>
      <c r="C101" s="9"/>
      <c r="D101" s="9"/>
      <c r="E101" s="9"/>
      <c r="F101" s="9"/>
    </row>
    <row r="102" spans="1:6" ht="57.6" customHeight="1" x14ac:dyDescent="0.25">
      <c r="A102" s="10" t="s">
        <v>30</v>
      </c>
      <c r="B102" s="10" t="s">
        <v>31</v>
      </c>
      <c r="C102" s="10" t="s">
        <v>7</v>
      </c>
      <c r="D102" s="10" t="s">
        <v>32</v>
      </c>
      <c r="E102" s="10" t="s">
        <v>33</v>
      </c>
      <c r="F102" s="10" t="s">
        <v>34</v>
      </c>
    </row>
    <row r="103" spans="1:6" s="11" customFormat="1" ht="15.95" customHeight="1" x14ac:dyDescent="0.25">
      <c r="A103" s="12" t="s">
        <v>11</v>
      </c>
      <c r="B103" s="12">
        <f>COLUMN()</f>
        <v>2</v>
      </c>
      <c r="C103" s="12">
        <f>COLUMN()</f>
        <v>3</v>
      </c>
      <c r="D103" s="12">
        <f>COLUMN()</f>
        <v>4</v>
      </c>
      <c r="E103" s="12" t="e">
        <f ca="1">_xlfn.CONCAT(TEXT(COLUMN(),"@")," (",TEXT(D103,"@")," / ",TEXT(B103,"@"),")")</f>
        <v>#NAME?</v>
      </c>
      <c r="F103" s="12" t="e">
        <f ca="1">_xlfn.CONCAT(TEXT(COLUMN(),"@")," (",TEXT(D103,"@")," / ",TEXT(C103,"@"),")")</f>
        <v>#NAME?</v>
      </c>
    </row>
    <row r="104" spans="1:6" x14ac:dyDescent="0.25">
      <c r="A104" s="25" t="s">
        <v>106</v>
      </c>
      <c r="B104" s="26">
        <f>SUBTOTAL(9,B105:B105)</f>
        <v>486458.66</v>
      </c>
      <c r="C104" s="26">
        <f>SUBTOTAL(9,C105:C105)</f>
        <v>606111</v>
      </c>
      <c r="D104" s="26">
        <f>SUBTOTAL(9,D105:D105)</f>
        <v>637021.76</v>
      </c>
      <c r="E104" s="27">
        <f t="shared" ref="E104:E110" si="15">IF(B104&lt;&gt;0,D104/B104,"-")</f>
        <v>1.3095085202101244</v>
      </c>
      <c r="F104" s="27">
        <f t="shared" ref="F104:F110" si="16">IF(C104&lt;&gt;0,D104/C104,"-")</f>
        <v>1.0509985134736046</v>
      </c>
    </row>
    <row r="105" spans="1:6" x14ac:dyDescent="0.25">
      <c r="A105" s="34" t="s">
        <v>107</v>
      </c>
      <c r="B105" s="35">
        <v>486458.66</v>
      </c>
      <c r="C105" s="35">
        <v>606111</v>
      </c>
      <c r="D105" s="35">
        <v>637021.76</v>
      </c>
      <c r="E105" s="36">
        <f t="shared" si="15"/>
        <v>1.3095085202101244</v>
      </c>
      <c r="F105" s="36">
        <f t="shared" si="16"/>
        <v>1.0509985134736046</v>
      </c>
    </row>
    <row r="106" spans="1:6" x14ac:dyDescent="0.25">
      <c r="A106" s="25" t="s">
        <v>108</v>
      </c>
      <c r="B106" s="26">
        <f>SUBTOTAL(9,B107:B107)</f>
        <v>27552.29</v>
      </c>
      <c r="C106" s="26">
        <f>SUBTOTAL(9,C107:C107)</f>
        <v>30948</v>
      </c>
      <c r="D106" s="26">
        <f>SUBTOTAL(9,D107:D107)</f>
        <v>26516.44</v>
      </c>
      <c r="E106" s="27">
        <f t="shared" si="15"/>
        <v>0.96240421395099995</v>
      </c>
      <c r="F106" s="27">
        <f t="shared" si="16"/>
        <v>0.85680625565464641</v>
      </c>
    </row>
    <row r="107" spans="1:6" x14ac:dyDescent="0.25">
      <c r="A107" s="34" t="s">
        <v>109</v>
      </c>
      <c r="B107" s="35">
        <v>27552.29</v>
      </c>
      <c r="C107" s="35">
        <v>30948</v>
      </c>
      <c r="D107" s="35">
        <v>26516.44</v>
      </c>
      <c r="E107" s="36">
        <f t="shared" si="15"/>
        <v>0.96240421395099995</v>
      </c>
      <c r="F107" s="36">
        <f t="shared" si="16"/>
        <v>0.85680625565464641</v>
      </c>
    </row>
    <row r="108" spans="1:6" x14ac:dyDescent="0.25">
      <c r="A108" s="25" t="s">
        <v>110</v>
      </c>
      <c r="B108" s="26">
        <f>SUBTOTAL(9,B109:B109)</f>
        <v>805597.18</v>
      </c>
      <c r="C108" s="26">
        <f>SUBTOTAL(9,C109:C109)</f>
        <v>1337713.8400000001</v>
      </c>
      <c r="D108" s="26">
        <f>SUBTOTAL(9,D109:D109)</f>
        <v>1977834.47</v>
      </c>
      <c r="E108" s="27">
        <f t="shared" si="15"/>
        <v>2.4551159302717518</v>
      </c>
      <c r="F108" s="27">
        <f t="shared" si="16"/>
        <v>1.4785183578574621</v>
      </c>
    </row>
    <row r="109" spans="1:6" x14ac:dyDescent="0.25">
      <c r="A109" s="34" t="s">
        <v>111</v>
      </c>
      <c r="B109" s="35">
        <v>805597.18</v>
      </c>
      <c r="C109" s="35">
        <v>1337713.8400000001</v>
      </c>
      <c r="D109" s="35">
        <v>1977834.47</v>
      </c>
      <c r="E109" s="36">
        <f t="shared" si="15"/>
        <v>2.4551159302717518</v>
      </c>
      <c r="F109" s="36">
        <f t="shared" si="16"/>
        <v>1.4785183578574621</v>
      </c>
    </row>
    <row r="110" spans="1:6" ht="20.100000000000001" customHeight="1" x14ac:dyDescent="0.25">
      <c r="A110" s="37" t="s">
        <v>52</v>
      </c>
      <c r="B110" s="38">
        <f>IFERROR(SUBTOTAL(9,B105:B109),0)</f>
        <v>1319608.1299999999</v>
      </c>
      <c r="C110" s="38">
        <f>IFERROR(SUBTOTAL(9,C105:C109),0)</f>
        <v>1974772.84</v>
      </c>
      <c r="D110" s="38">
        <f>IFERROR(SUBTOTAL(9,D105:D109),0)</f>
        <v>2641372.67</v>
      </c>
      <c r="E110" s="39">
        <f t="shared" si="15"/>
        <v>2.0016341290652706</v>
      </c>
      <c r="F110" s="39">
        <f t="shared" si="16"/>
        <v>1.3375577263863927</v>
      </c>
    </row>
    <row r="111" spans="1:6" x14ac:dyDescent="0.25">
      <c r="A111" s="11"/>
      <c r="B111" s="11"/>
      <c r="C111" s="11"/>
      <c r="D111" s="11"/>
      <c r="E111" s="11"/>
      <c r="F111" s="11"/>
    </row>
    <row r="112" spans="1:6" x14ac:dyDescent="0.25">
      <c r="A112" s="11"/>
      <c r="B112" s="11"/>
      <c r="C112" s="11"/>
      <c r="D112" s="11"/>
      <c r="E112" s="11"/>
      <c r="F112" s="11"/>
    </row>
    <row r="113" spans="1:6" s="7" customFormat="1" ht="24.95" customHeight="1" x14ac:dyDescent="0.25">
      <c r="A113" s="8" t="s">
        <v>53</v>
      </c>
      <c r="B113" s="9"/>
      <c r="C113" s="9"/>
      <c r="D113" s="9"/>
      <c r="E113" s="9"/>
      <c r="F113" s="9"/>
    </row>
    <row r="114" spans="1:6" ht="57.6" customHeight="1" x14ac:dyDescent="0.25">
      <c r="A114" s="40" t="s">
        <v>30</v>
      </c>
      <c r="B114" s="10" t="s">
        <v>31</v>
      </c>
      <c r="C114" s="10" t="s">
        <v>7</v>
      </c>
      <c r="D114" s="10" t="s">
        <v>32</v>
      </c>
      <c r="E114" s="10" t="s">
        <v>33</v>
      </c>
      <c r="F114" s="10" t="s">
        <v>34</v>
      </c>
    </row>
    <row r="115" spans="1:6" s="11" customFormat="1" ht="15.95" customHeight="1" x14ac:dyDescent="0.25">
      <c r="A115" s="12" t="s">
        <v>11</v>
      </c>
      <c r="B115" s="12">
        <f>COLUMN()</f>
        <v>2</v>
      </c>
      <c r="C115" s="12">
        <f>COLUMN()</f>
        <v>3</v>
      </c>
      <c r="D115" s="12">
        <f>COLUMN()</f>
        <v>4</v>
      </c>
      <c r="E115" s="12" t="e">
        <f ca="1">_xlfn.CONCAT(TEXT(COLUMN(),"@")," (",TEXT(D115,"@")," / ",TEXT(B115,"@"),")")</f>
        <v>#NAME?</v>
      </c>
      <c r="F115" s="12" t="e">
        <f ca="1">_xlfn.CONCAT(TEXT(COLUMN(),"@")," (",TEXT(D115,"@")," / ",TEXT(C115,"@"),")")</f>
        <v>#NAME?</v>
      </c>
    </row>
    <row r="116" spans="1:6" x14ac:dyDescent="0.25">
      <c r="A116" s="25" t="s">
        <v>106</v>
      </c>
      <c r="B116" s="26">
        <f>SUBTOTAL(9,B117:B117)</f>
        <v>486458.66</v>
      </c>
      <c r="C116" s="26">
        <f>SUBTOTAL(9,C117:C117)</f>
        <v>606111</v>
      </c>
      <c r="D116" s="26">
        <f>SUBTOTAL(9,D117:D117)</f>
        <v>637021.76</v>
      </c>
      <c r="E116" s="27">
        <f t="shared" ref="E116:E121" si="17">IF(B116&lt;&gt;0,D116/B116,"-")</f>
        <v>1.3095085202101244</v>
      </c>
      <c r="F116" s="27">
        <f t="shared" ref="F116:F122" si="18">IF(C116&lt;&gt;0,D116/C116,"-")</f>
        <v>1.0509985134736046</v>
      </c>
    </row>
    <row r="117" spans="1:6" x14ac:dyDescent="0.25">
      <c r="A117" s="34" t="s">
        <v>107</v>
      </c>
      <c r="B117" s="35">
        <v>486458.66</v>
      </c>
      <c r="C117" s="35">
        <v>606111</v>
      </c>
      <c r="D117" s="35">
        <v>637021.76</v>
      </c>
      <c r="E117" s="36">
        <f t="shared" si="17"/>
        <v>1.3095085202101244</v>
      </c>
      <c r="F117" s="36">
        <f t="shared" si="18"/>
        <v>1.0509985134736046</v>
      </c>
    </row>
    <row r="118" spans="1:6" x14ac:dyDescent="0.25">
      <c r="A118" s="25" t="s">
        <v>108</v>
      </c>
      <c r="B118" s="26">
        <f>SUBTOTAL(9,B119:B119)</f>
        <v>22091.06</v>
      </c>
      <c r="C118" s="26">
        <f>SUBTOTAL(9,C119:C119)</f>
        <v>29600.94</v>
      </c>
      <c r="D118" s="26">
        <f>SUBTOTAL(9,D119:D119)</f>
        <v>27357.83</v>
      </c>
      <c r="E118" s="27">
        <f t="shared" si="17"/>
        <v>1.2384118281331906</v>
      </c>
      <c r="F118" s="27">
        <f t="shared" si="18"/>
        <v>0.92422166323096511</v>
      </c>
    </row>
    <row r="119" spans="1:6" x14ac:dyDescent="0.25">
      <c r="A119" s="34" t="s">
        <v>109</v>
      </c>
      <c r="B119" s="35">
        <v>22091.06</v>
      </c>
      <c r="C119" s="35">
        <v>29600.94</v>
      </c>
      <c r="D119" s="35">
        <v>27357.83</v>
      </c>
      <c r="E119" s="36">
        <f t="shared" si="17"/>
        <v>1.2384118281331906</v>
      </c>
      <c r="F119" s="36">
        <f t="shared" si="18"/>
        <v>0.92422166323096511</v>
      </c>
    </row>
    <row r="120" spans="1:6" x14ac:dyDescent="0.25">
      <c r="A120" s="25" t="s">
        <v>110</v>
      </c>
      <c r="B120" s="26">
        <f>SUBTOTAL(9,B121:B121)</f>
        <v>826052.68</v>
      </c>
      <c r="C120" s="26">
        <f>SUBTOTAL(9,C121:C121)</f>
        <v>1337713.8400000001</v>
      </c>
      <c r="D120" s="26">
        <f>SUBTOTAL(9,D121:D121)</f>
        <v>1978475.95</v>
      </c>
      <c r="E120" s="27">
        <f t="shared" si="17"/>
        <v>2.3950965814916305</v>
      </c>
      <c r="F120" s="27">
        <f t="shared" si="18"/>
        <v>1.4789978924042528</v>
      </c>
    </row>
    <row r="121" spans="1:6" x14ac:dyDescent="0.25">
      <c r="A121" s="34" t="s">
        <v>111</v>
      </c>
      <c r="B121" s="35">
        <v>826052.68</v>
      </c>
      <c r="C121" s="35">
        <v>1337713.8400000001</v>
      </c>
      <c r="D121" s="35">
        <v>1978475.95</v>
      </c>
      <c r="E121" s="36">
        <f t="shared" si="17"/>
        <v>2.3950965814916305</v>
      </c>
      <c r="F121" s="36">
        <f t="shared" si="18"/>
        <v>1.4789978924042528</v>
      </c>
    </row>
    <row r="122" spans="1:6" ht="20.100000000000001" customHeight="1" x14ac:dyDescent="0.25">
      <c r="A122" s="37" t="s">
        <v>52</v>
      </c>
      <c r="B122" s="38">
        <f>IFERROR(SUBTOTAL(9,B117:B121),0)</f>
        <v>1334602.3999999999</v>
      </c>
      <c r="C122" s="38">
        <f>IFERROR(SUBTOTAL(9,C117:C121),0)</f>
        <v>1973425.78</v>
      </c>
      <c r="D122" s="38">
        <f>IFERROR(SUBTOTAL(9,D117:D121),0)</f>
        <v>2642855.54</v>
      </c>
      <c r="E122" s="39">
        <f>IF(B122&lt;&gt;0,D122/D122,"-")</f>
        <v>1</v>
      </c>
      <c r="F122" s="39">
        <f t="shared" si="18"/>
        <v>1.3392221621833682</v>
      </c>
    </row>
    <row r="123" spans="1:6" x14ac:dyDescent="0.25">
      <c r="E123" s="11"/>
      <c r="F123" s="11"/>
    </row>
    <row r="124" spans="1:6" x14ac:dyDescent="0.25">
      <c r="C124" s="24"/>
    </row>
    <row r="129" spans="1:6" s="6" customFormat="1" ht="24.95" customHeight="1" x14ac:dyDescent="0.3">
      <c r="A129" s="56" t="s">
        <v>112</v>
      </c>
      <c r="B129" s="56"/>
      <c r="C129" s="56"/>
      <c r="D129" s="56"/>
      <c r="E129" s="56"/>
      <c r="F129" s="56"/>
    </row>
    <row r="130" spans="1:6" s="7" customFormat="1" ht="24.95" customHeight="1" x14ac:dyDescent="0.25">
      <c r="A130" s="8" t="s">
        <v>53</v>
      </c>
      <c r="B130" s="9"/>
      <c r="C130" s="9"/>
      <c r="D130" s="9"/>
      <c r="E130" s="9"/>
      <c r="F130" s="9"/>
    </row>
    <row r="131" spans="1:6" ht="57.6" customHeight="1" x14ac:dyDescent="0.25">
      <c r="A131" s="10" t="s">
        <v>30</v>
      </c>
      <c r="B131" s="10" t="s">
        <v>31</v>
      </c>
      <c r="C131" s="10" t="s">
        <v>7</v>
      </c>
      <c r="D131" s="10" t="s">
        <v>32</v>
      </c>
      <c r="E131" s="10" t="s">
        <v>33</v>
      </c>
      <c r="F131" s="10" t="s">
        <v>34</v>
      </c>
    </row>
    <row r="132" spans="1:6" s="11" customFormat="1" ht="15.95" customHeight="1" x14ac:dyDescent="0.25">
      <c r="A132" s="12" t="s">
        <v>11</v>
      </c>
      <c r="B132" s="12">
        <f>COLUMN()</f>
        <v>2</v>
      </c>
      <c r="C132" s="12">
        <f>COLUMN()</f>
        <v>3</v>
      </c>
      <c r="D132" s="12">
        <f>COLUMN()</f>
        <v>4</v>
      </c>
      <c r="E132" s="12" t="e">
        <f ca="1">_xlfn.CONCAT(TEXT(COLUMN(),"@")," (",TEXT(D132,"@")," / ",TEXT(B132,"@"),")")</f>
        <v>#NAME?</v>
      </c>
      <c r="F132" s="12" t="e">
        <f ca="1">_xlfn.CONCAT(TEXT(COLUMN(),"@")," (",TEXT(D132,"@")," / ",TEXT(C132,"@"),")")</f>
        <v>#NAME?</v>
      </c>
    </row>
    <row r="133" spans="1:6" x14ac:dyDescent="0.25">
      <c r="A133" s="25" t="s">
        <v>113</v>
      </c>
      <c r="B133" s="26">
        <f>SUBTOTAL(9,B134:B134)</f>
        <v>1334602.3999999999</v>
      </c>
      <c r="C133" s="26">
        <f>SUBTOTAL(9,C134:C134)</f>
        <v>1973425.78</v>
      </c>
      <c r="D133" s="26">
        <f>SUBTOTAL(9,D134:D134)</f>
        <v>2642855.54</v>
      </c>
      <c r="E133" s="27">
        <f>IF(B133&lt;&gt;0,D133/B133,"-")</f>
        <v>1.9802568465334696</v>
      </c>
      <c r="F133" s="27">
        <f>IF(C133&lt;&gt;0,D133/C133,"-")</f>
        <v>1.3392221621833682</v>
      </c>
    </row>
    <row r="134" spans="1:6" x14ac:dyDescent="0.25">
      <c r="A134" s="34" t="s">
        <v>114</v>
      </c>
      <c r="B134" s="35">
        <v>1334602.3999999999</v>
      </c>
      <c r="C134" s="35">
        <v>1973425.78</v>
      </c>
      <c r="D134" s="35">
        <v>2642855.54</v>
      </c>
      <c r="E134" s="36">
        <f>IF(B134&lt;&gt;0,D134/B134,"-")</f>
        <v>1.9802568465334696</v>
      </c>
      <c r="F134" s="36">
        <f>IF(C134&lt;&gt;0,D134/C134,"-")</f>
        <v>1.3392221621833682</v>
      </c>
    </row>
    <row r="135" spans="1:6" ht="20.100000000000001" customHeight="1" x14ac:dyDescent="0.25">
      <c r="A135" s="37" t="s">
        <v>52</v>
      </c>
      <c r="B135" s="38">
        <f>IFERROR(SUBTOTAL(9,B134:B134),0)</f>
        <v>1334602.3999999999</v>
      </c>
      <c r="C135" s="38">
        <f>IFERROR(SUBTOTAL(9,C134:C134),0)</f>
        <v>1973425.78</v>
      </c>
      <c r="D135" s="38">
        <f>IFERROR(SUBTOTAL(9,D134:D134),0)</f>
        <v>2642855.54</v>
      </c>
      <c r="E135" s="39">
        <f>IF(B135&lt;&gt;0,D135/B135,"-")</f>
        <v>1.9802568465334696</v>
      </c>
      <c r="F135" s="39">
        <f>IF(C135&lt;&gt;0,D135/C135,"-")</f>
        <v>1.3392221621833682</v>
      </c>
    </row>
    <row r="136" spans="1:6" x14ac:dyDescent="0.25">
      <c r="A136" s="11"/>
      <c r="B136" s="11"/>
      <c r="C136" s="11"/>
      <c r="D136" s="11"/>
      <c r="E136" s="11"/>
      <c r="F136" s="11"/>
    </row>
    <row r="137" spans="1:6" x14ac:dyDescent="0.25">
      <c r="A137" s="11"/>
      <c r="B137" s="11"/>
      <c r="C137" s="11"/>
      <c r="D137" s="11"/>
      <c r="E137" s="11"/>
      <c r="F137" s="11"/>
    </row>
    <row r="138" spans="1:6" x14ac:dyDescent="0.25">
      <c r="C138" s="24"/>
    </row>
  </sheetData>
  <mergeCells count="5">
    <mergeCell ref="A2:F2"/>
    <mergeCell ref="A3:F3"/>
    <mergeCell ref="A1:F1"/>
    <mergeCell ref="A100:F100"/>
    <mergeCell ref="A129:F129"/>
  </mergeCells>
  <pageMargins left="0.39370078740157499" right="0.39370078740157499" top="0.39370078740157499" bottom="0.39370078740157499" header="0.23622047244094499" footer="0.23622047244094499"/>
  <pageSetup paperSize="9" scale="10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2"/>
  <sheetViews>
    <sheetView zoomScaleNormal="100" workbookViewId="0">
      <pane ySplit="6" topLeftCell="A7" activePane="bottomLeft" state="frozen"/>
      <selection pane="bottomLeft" activeCell="A41" sqref="A41"/>
    </sheetView>
  </sheetViews>
  <sheetFormatPr defaultColWidth="9.140625" defaultRowHeight="15" x14ac:dyDescent="0.25"/>
  <cols>
    <col min="1" max="1" width="73.7109375" style="1" customWidth="1"/>
    <col min="2" max="2" width="29.7109375" style="1" customWidth="1"/>
    <col min="3" max="4" width="19.7109375" style="1" customWidth="1"/>
    <col min="5" max="5" width="15.7109375" style="1" customWidth="1"/>
    <col min="6" max="6" width="12.7109375" style="1" customWidth="1"/>
  </cols>
  <sheetData>
    <row r="1" spans="1:6" s="5" customFormat="1" ht="30" customHeight="1" x14ac:dyDescent="0.25">
      <c r="A1" s="56" t="s">
        <v>2</v>
      </c>
      <c r="B1" s="56"/>
      <c r="C1" s="56"/>
      <c r="D1" s="56"/>
      <c r="E1" s="56"/>
      <c r="F1" s="56"/>
    </row>
    <row r="2" spans="1:6" s="5" customFormat="1" ht="30" customHeight="1" x14ac:dyDescent="0.25">
      <c r="A2" s="56" t="s">
        <v>115</v>
      </c>
      <c r="B2" s="56"/>
      <c r="C2" s="56"/>
      <c r="D2" s="56"/>
      <c r="E2" s="56"/>
      <c r="F2" s="56"/>
    </row>
    <row r="3" spans="1:6" s="6" customFormat="1" ht="24.95" customHeight="1" x14ac:dyDescent="0.3">
      <c r="A3" s="56" t="s">
        <v>116</v>
      </c>
      <c r="B3" s="56"/>
      <c r="C3" s="56"/>
      <c r="D3" s="56"/>
      <c r="E3" s="56"/>
      <c r="F3" s="56"/>
    </row>
    <row r="4" spans="1:6" s="7" customFormat="1" ht="24.95" customHeight="1" x14ac:dyDescent="0.25">
      <c r="A4" s="8" t="s">
        <v>117</v>
      </c>
      <c r="B4" s="9"/>
      <c r="C4" s="9"/>
      <c r="D4" s="9"/>
      <c r="E4" s="9"/>
      <c r="F4" s="9"/>
    </row>
    <row r="5" spans="1:6" ht="57.6" customHeight="1" x14ac:dyDescent="0.25">
      <c r="A5" s="10" t="s">
        <v>30</v>
      </c>
      <c r="B5" s="10" t="s">
        <v>31</v>
      </c>
      <c r="C5" s="10" t="s">
        <v>7</v>
      </c>
      <c r="D5" s="10" t="s">
        <v>32</v>
      </c>
      <c r="E5" s="10" t="s">
        <v>33</v>
      </c>
      <c r="F5" s="10" t="s">
        <v>34</v>
      </c>
    </row>
    <row r="6" spans="1:6" s="11" customFormat="1" ht="15.95" customHeight="1" x14ac:dyDescent="0.25">
      <c r="A6" s="12" t="s">
        <v>11</v>
      </c>
      <c r="B6" s="12">
        <f>COLUMN()</f>
        <v>2</v>
      </c>
      <c r="C6" s="12">
        <v>3</v>
      </c>
      <c r="D6" s="12">
        <f>COLUMN()</f>
        <v>4</v>
      </c>
      <c r="E6" s="12" t="e">
        <f ca="1">_xlfn.CONCAT(TEXT(COLUMN(),"@")," (",TEXT(D6,"@")," / ",TEXT(B6,"@"),")")</f>
        <v>#NAME?</v>
      </c>
      <c r="F6" s="12" t="e">
        <f ca="1">_xlfn.CONCAT(TEXT(COLUMN(),"@")," (",TEXT(D6,"@")," / ",TEXT(C6,"@"),")")</f>
        <v>#NAME?</v>
      </c>
    </row>
    <row r="7" spans="1:6" ht="20.100000000000001" customHeight="1" x14ac:dyDescent="0.25">
      <c r="A7" s="37" t="s">
        <v>52</v>
      </c>
      <c r="B7" s="38">
        <f>IFERROR(SUBTOTAL(9,#REF!),0)</f>
        <v>0</v>
      </c>
      <c r="C7" s="38">
        <v>0</v>
      </c>
      <c r="D7" s="38">
        <f>IFERROR(SUBTOTAL(9,#REF!),0)</f>
        <v>0</v>
      </c>
      <c r="E7" s="39" t="str">
        <f>IF(B7&lt;&gt;0,D7/B7,"-")</f>
        <v>-</v>
      </c>
      <c r="F7" s="39" t="str">
        <f>IF(C7&lt;&gt;0,D7/C7,"-")</f>
        <v>-</v>
      </c>
    </row>
    <row r="8" spans="1:6" x14ac:dyDescent="0.25">
      <c r="A8" s="11"/>
      <c r="B8" s="11"/>
      <c r="C8" s="11"/>
      <c r="D8" s="11"/>
      <c r="E8" s="11"/>
      <c r="F8" s="11"/>
    </row>
    <row r="9" spans="1:6" x14ac:dyDescent="0.25">
      <c r="A9" s="11"/>
      <c r="B9" s="11"/>
      <c r="C9" s="11"/>
      <c r="D9" s="11"/>
      <c r="E9" s="11"/>
      <c r="F9" s="11"/>
    </row>
    <row r="10" spans="1:6" s="7" customFormat="1" ht="24.95" customHeight="1" x14ac:dyDescent="0.25">
      <c r="A10" s="8" t="s">
        <v>118</v>
      </c>
      <c r="B10" s="9"/>
      <c r="C10" s="9"/>
      <c r="D10" s="9"/>
      <c r="E10" s="9"/>
      <c r="F10" s="9"/>
    </row>
    <row r="11" spans="1:6" ht="57.6" customHeight="1" x14ac:dyDescent="0.25">
      <c r="A11" s="40" t="s">
        <v>30</v>
      </c>
      <c r="B11" s="10" t="s">
        <v>31</v>
      </c>
      <c r="C11" s="10" t="s">
        <v>7</v>
      </c>
      <c r="D11" s="10" t="s">
        <v>32</v>
      </c>
      <c r="E11" s="10" t="s">
        <v>33</v>
      </c>
      <c r="F11" s="10" t="s">
        <v>34</v>
      </c>
    </row>
    <row r="12" spans="1:6" s="11" customFormat="1" ht="15.95" customHeight="1" x14ac:dyDescent="0.25">
      <c r="A12" s="12" t="s">
        <v>11</v>
      </c>
      <c r="B12" s="12">
        <f>COLUMN()</f>
        <v>2</v>
      </c>
      <c r="C12" s="12">
        <v>3</v>
      </c>
      <c r="D12" s="12">
        <f>COLUMN()</f>
        <v>4</v>
      </c>
      <c r="E12" s="12" t="e">
        <f ca="1">_xlfn.CONCAT(TEXT(COLUMN(),"@")," (",TEXT(D12,"@")," / ",TEXT(B12,"@"),")")</f>
        <v>#NAME?</v>
      </c>
      <c r="F12" s="12" t="e">
        <f ca="1">_xlfn.CONCAT(TEXT(COLUMN(),"@")," (",TEXT(D12,"@")," / ",TEXT(C12,"@"),")")</f>
        <v>#NAME?</v>
      </c>
    </row>
    <row r="13" spans="1:6" ht="20.100000000000001" customHeight="1" x14ac:dyDescent="0.25">
      <c r="A13" s="37" t="s">
        <v>52</v>
      </c>
      <c r="B13" s="38">
        <f>IFERROR(SUBTOTAL(9,#REF!),0)</f>
        <v>0</v>
      </c>
      <c r="C13" s="38">
        <v>0</v>
      </c>
      <c r="D13" s="38">
        <f>IFERROR(SUBTOTAL(9,#REF!),0)</f>
        <v>0</v>
      </c>
      <c r="E13" s="39" t="str">
        <f>IF(B13&lt;&gt;0,D13/D13,"-")</f>
        <v>-</v>
      </c>
      <c r="F13" s="39" t="str">
        <f>IF(C13&lt;&gt;0,D13/C13,"-")</f>
        <v>-</v>
      </c>
    </row>
    <row r="14" spans="1:6" x14ac:dyDescent="0.25">
      <c r="E14" s="11"/>
      <c r="F14" s="11"/>
    </row>
    <row r="15" spans="1:6" x14ac:dyDescent="0.25">
      <c r="C15" s="24"/>
    </row>
    <row r="20" spans="1:6" s="6" customFormat="1" ht="24.95" customHeight="1" x14ac:dyDescent="0.3">
      <c r="A20" s="56" t="s">
        <v>119</v>
      </c>
      <c r="B20" s="56"/>
      <c r="C20" s="56"/>
      <c r="D20" s="56"/>
      <c r="E20" s="56"/>
      <c r="F20" s="56"/>
    </row>
    <row r="21" spans="1:6" s="7" customFormat="1" ht="24.95" customHeight="1" x14ac:dyDescent="0.25">
      <c r="A21" s="8" t="s">
        <v>117</v>
      </c>
      <c r="B21" s="9"/>
      <c r="C21" s="9"/>
      <c r="D21" s="9"/>
      <c r="E21" s="9"/>
      <c r="F21" s="9"/>
    </row>
    <row r="22" spans="1:6" ht="57.6" customHeight="1" x14ac:dyDescent="0.25">
      <c r="A22" s="10" t="s">
        <v>30</v>
      </c>
      <c r="B22" s="10" t="s">
        <v>31</v>
      </c>
      <c r="C22" s="10" t="s">
        <v>7</v>
      </c>
      <c r="D22" s="10" t="s">
        <v>32</v>
      </c>
      <c r="E22" s="10" t="s">
        <v>33</v>
      </c>
      <c r="F22" s="10" t="s">
        <v>34</v>
      </c>
    </row>
    <row r="23" spans="1:6" s="11" customFormat="1" ht="15.95" customHeight="1" x14ac:dyDescent="0.25">
      <c r="A23" s="12" t="s">
        <v>11</v>
      </c>
      <c r="B23" s="12">
        <f>COLUMN()</f>
        <v>2</v>
      </c>
      <c r="C23" s="12">
        <f>COLUMN()</f>
        <v>3</v>
      </c>
      <c r="D23" s="12">
        <f>COLUMN()</f>
        <v>4</v>
      </c>
      <c r="E23" s="12" t="e">
        <f ca="1">_xlfn.CONCAT(TEXT(COLUMN(),"@")," (",TEXT(D23,"@")," / ",TEXT(B23,"@"),")")</f>
        <v>#NAME?</v>
      </c>
      <c r="F23" s="12" t="e">
        <f ca="1">_xlfn.CONCAT(TEXT(COLUMN(),"@")," (",TEXT(D23,"@")," / ",TEXT(C23,"@"),")")</f>
        <v>#NAME?</v>
      </c>
    </row>
    <row r="24" spans="1:6" ht="20.100000000000001" customHeight="1" x14ac:dyDescent="0.25">
      <c r="A24" s="37" t="s">
        <v>52</v>
      </c>
      <c r="B24" s="38">
        <f>IFERROR(SUBTOTAL(9,#REF!),0)</f>
        <v>0</v>
      </c>
      <c r="C24" s="38">
        <f>IFERROR(SUBTOTAL(9,#REF!),0)</f>
        <v>0</v>
      </c>
      <c r="D24" s="38">
        <f>IFERROR(SUBTOTAL(9,#REF!),0)</f>
        <v>0</v>
      </c>
      <c r="E24" s="39" t="str">
        <f t="shared" ref="E24" si="0">IF(B24&lt;&gt;0,D24/B24,"-")</f>
        <v>-</v>
      </c>
      <c r="F24" s="39" t="str">
        <f t="shared" ref="F24" si="1">IF(C24&lt;&gt;0,D24/C24,"-")</f>
        <v>-</v>
      </c>
    </row>
    <row r="25" spans="1:6" x14ac:dyDescent="0.25">
      <c r="A25" s="11"/>
      <c r="B25" s="11"/>
      <c r="C25" s="11"/>
      <c r="D25" s="11"/>
      <c r="E25" s="11"/>
      <c r="F25" s="11"/>
    </row>
    <row r="26" spans="1:6" x14ac:dyDescent="0.25">
      <c r="A26" s="11"/>
      <c r="B26" s="11"/>
      <c r="C26" s="11"/>
      <c r="D26" s="11"/>
      <c r="E26" s="11"/>
      <c r="F26" s="11"/>
    </row>
    <row r="27" spans="1:6" s="7" customFormat="1" ht="24.95" customHeight="1" x14ac:dyDescent="0.25">
      <c r="A27" s="8" t="s">
        <v>118</v>
      </c>
      <c r="B27" s="9"/>
      <c r="C27" s="9"/>
      <c r="D27" s="9"/>
      <c r="E27" s="9"/>
      <c r="F27" s="9"/>
    </row>
    <row r="28" spans="1:6" ht="57.6" customHeight="1" x14ac:dyDescent="0.25">
      <c r="A28" s="40" t="s">
        <v>30</v>
      </c>
      <c r="B28" s="10" t="s">
        <v>31</v>
      </c>
      <c r="C28" s="10" t="s">
        <v>7</v>
      </c>
      <c r="D28" s="10" t="s">
        <v>32</v>
      </c>
      <c r="E28" s="10" t="s">
        <v>33</v>
      </c>
      <c r="F28" s="10" t="s">
        <v>34</v>
      </c>
    </row>
    <row r="29" spans="1:6" s="11" customFormat="1" ht="15.95" customHeight="1" x14ac:dyDescent="0.25">
      <c r="A29" s="12" t="s">
        <v>11</v>
      </c>
      <c r="B29" s="12">
        <f>COLUMN()</f>
        <v>2</v>
      </c>
      <c r="C29" s="12">
        <f>COLUMN()</f>
        <v>3</v>
      </c>
      <c r="D29" s="12">
        <f>COLUMN()</f>
        <v>4</v>
      </c>
      <c r="E29" s="12" t="e">
        <f ca="1">_xlfn.CONCAT(TEXT(COLUMN(),"@")," (",TEXT(D29,"@")," / ",TEXT(B29,"@"),")")</f>
        <v>#NAME?</v>
      </c>
      <c r="F29" s="12" t="e">
        <f ca="1">_xlfn.CONCAT(TEXT(COLUMN(),"@")," (",TEXT(D29,"@")," / ",TEXT(C29,"@"),")")</f>
        <v>#NAME?</v>
      </c>
    </row>
    <row r="30" spans="1:6" ht="15.75" x14ac:dyDescent="0.25">
      <c r="A30" s="37" t="s">
        <v>52</v>
      </c>
      <c r="B30" s="38">
        <f>IFERROR(SUBTOTAL(9,#REF!),0)</f>
        <v>0</v>
      </c>
      <c r="C30" s="38">
        <f>IFERROR(SUBTOTAL(9,#REF!),0)</f>
        <v>0</v>
      </c>
      <c r="D30" s="38">
        <f>IFERROR(SUBTOTAL(9,#REF!),0)</f>
        <v>0</v>
      </c>
      <c r="E30" s="39" t="str">
        <f>IF(B30&lt;&gt;0,D30/D30,"-")</f>
        <v>-</v>
      </c>
      <c r="F30" s="39" t="str">
        <f t="shared" ref="F30" si="2">IF(C30&lt;&gt;0,D30/C30,"-")</f>
        <v>-</v>
      </c>
    </row>
    <row r="31" spans="1:6" x14ac:dyDescent="0.25">
      <c r="E31" s="11"/>
      <c r="F31" s="11"/>
    </row>
    <row r="32" spans="1:6" x14ac:dyDescent="0.25">
      <c r="C32" s="24"/>
    </row>
  </sheetData>
  <mergeCells count="4">
    <mergeCell ref="A2:F2"/>
    <mergeCell ref="A3:F3"/>
    <mergeCell ref="A1:F1"/>
    <mergeCell ref="A20:F20"/>
  </mergeCells>
  <pageMargins left="0.39370078740157499" right="0.39370078740157499" top="0.39370078740157499" bottom="0.39370078740157499" header="0.23622047244094499" footer="0.23622047244094499"/>
  <pageSetup paperSize="9" scale="10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09"/>
  <sheetViews>
    <sheetView tabSelected="1" zoomScaleNormal="100" workbookViewId="0">
      <pane ySplit="5" topLeftCell="A6" activePane="bottomLeft" state="frozen"/>
      <selection pane="bottomLeft" activeCell="E22" sqref="E22"/>
    </sheetView>
  </sheetViews>
  <sheetFormatPr defaultColWidth="9.140625" defaultRowHeight="15" x14ac:dyDescent="0.25"/>
  <cols>
    <col min="1" max="1" width="73.7109375" style="1" customWidth="1"/>
    <col min="2" max="2" width="27.42578125" style="1" customWidth="1"/>
    <col min="3" max="4" width="19.7109375" style="1" customWidth="1"/>
    <col min="5" max="5" width="15.7109375" style="1" customWidth="1"/>
    <col min="6" max="6" width="12.7109375" style="1" customWidth="1"/>
  </cols>
  <sheetData>
    <row r="1" spans="1:6" s="5" customFormat="1" ht="30" customHeight="1" x14ac:dyDescent="0.25">
      <c r="A1" s="56" t="s">
        <v>120</v>
      </c>
      <c r="B1" s="56"/>
      <c r="C1" s="56"/>
      <c r="D1" s="56"/>
      <c r="E1" s="56"/>
      <c r="F1" s="56"/>
    </row>
    <row r="2" spans="1:6" s="6" customFormat="1" ht="24.95" customHeight="1" x14ac:dyDescent="0.3">
      <c r="A2" s="56" t="s">
        <v>121</v>
      </c>
      <c r="B2" s="56"/>
      <c r="C2" s="56"/>
      <c r="D2" s="56"/>
      <c r="E2" s="56"/>
      <c r="F2" s="56"/>
    </row>
    <row r="3" spans="1:6" s="7" customFormat="1" ht="24.95" customHeight="1" x14ac:dyDescent="0.25">
      <c r="A3" s="8" t="s">
        <v>122</v>
      </c>
      <c r="B3" s="9"/>
      <c r="C3" s="9"/>
      <c r="D3" s="9"/>
      <c r="E3" s="9"/>
      <c r="F3" s="9"/>
    </row>
    <row r="4" spans="1:6" ht="57.6" customHeight="1" x14ac:dyDescent="0.25">
      <c r="A4" s="40" t="s">
        <v>30</v>
      </c>
      <c r="B4" s="10" t="s">
        <v>31</v>
      </c>
      <c r="C4" s="10" t="s">
        <v>7</v>
      </c>
      <c r="D4" s="10" t="s">
        <v>32</v>
      </c>
      <c r="E4" s="10" t="s">
        <v>33</v>
      </c>
      <c r="F4" s="10" t="s">
        <v>34</v>
      </c>
    </row>
    <row r="5" spans="1:6" s="11" customFormat="1" ht="15.95" customHeight="1" x14ac:dyDescent="0.25">
      <c r="A5" s="12" t="s">
        <v>11</v>
      </c>
      <c r="B5" s="12">
        <f>COLUMN()</f>
        <v>2</v>
      </c>
      <c r="C5" s="12">
        <f>COLUMN()</f>
        <v>3</v>
      </c>
      <c r="D5" s="12">
        <f>COLUMN()</f>
        <v>4</v>
      </c>
      <c r="E5" s="12" t="e">
        <f ca="1">_xlfn.CONCAT(TEXT(COLUMN(),"@")," (",TEXT(D5,"@")," / ",TEXT(B5,"@"),")")</f>
        <v>#NAME?</v>
      </c>
      <c r="F5" s="12" t="e">
        <f ca="1">_xlfn.CONCAT(TEXT(COLUMN(),"@")," (",TEXT(D5,"@")," / ",TEXT(C5,"@"),")")</f>
        <v>#NAME?</v>
      </c>
    </row>
    <row r="6" spans="1:6" x14ac:dyDescent="0.25">
      <c r="A6" s="25" t="s">
        <v>123</v>
      </c>
      <c r="B6" s="26">
        <f>SUBTOTAL(9,B7:B7)</f>
        <v>1334602.3999999999</v>
      </c>
      <c r="C6" s="26">
        <f>SUBTOTAL(9,C7:C7)</f>
        <v>1973425.78</v>
      </c>
      <c r="D6" s="26">
        <f>SUBTOTAL(9,D7:D7)</f>
        <v>2642855.54</v>
      </c>
      <c r="E6" s="27">
        <f>IF(B6&lt;&gt;0,D6/B6,"-")</f>
        <v>1.9802568465334696</v>
      </c>
      <c r="F6" s="27">
        <f>IF(C6&lt;&gt;0,D6/C6,"-")</f>
        <v>1.3392221621833682</v>
      </c>
    </row>
    <row r="7" spans="1:6" x14ac:dyDescent="0.25">
      <c r="A7" s="34" t="s">
        <v>124</v>
      </c>
      <c r="B7" s="35">
        <v>1334602.3999999999</v>
      </c>
      <c r="C7" s="35">
        <v>1973425.78</v>
      </c>
      <c r="D7" s="35">
        <v>2642855.54</v>
      </c>
      <c r="E7" s="36">
        <f>IF(B7&lt;&gt;0,D7/B7,"-")</f>
        <v>1.9802568465334696</v>
      </c>
      <c r="F7" s="36">
        <f>IF(C7&lt;&gt;0,D7/C7,"-")</f>
        <v>1.3392221621833682</v>
      </c>
    </row>
    <row r="8" spans="1:6" ht="20.100000000000001" customHeight="1" x14ac:dyDescent="0.25">
      <c r="A8" s="37" t="s">
        <v>52</v>
      </c>
      <c r="B8" s="38">
        <f>IFERROR(SUBTOTAL(9,B7:B7),0)</f>
        <v>1334602.3999999999</v>
      </c>
      <c r="C8" s="38">
        <f>IFERROR(SUBTOTAL(9,C7:C7),0)</f>
        <v>1973425.78</v>
      </c>
      <c r="D8" s="38">
        <f>IFERROR(SUBTOTAL(9,D7:D7),0)</f>
        <v>2642855.54</v>
      </c>
      <c r="E8" s="39">
        <f>IF(B8&lt;&gt;0,D8/D8,"-")</f>
        <v>1</v>
      </c>
      <c r="F8" s="39">
        <f>IF(C8&lt;&gt;0,D8/C8,"-")</f>
        <v>1.3392221621833682</v>
      </c>
    </row>
    <row r="9" spans="1:6" x14ac:dyDescent="0.25">
      <c r="E9" s="11"/>
      <c r="F9" s="11"/>
    </row>
    <row r="14" spans="1:6" s="6" customFormat="1" ht="24.95" customHeight="1" x14ac:dyDescent="0.3">
      <c r="A14" s="56" t="s">
        <v>125</v>
      </c>
      <c r="B14" s="56"/>
      <c r="C14" s="56"/>
      <c r="D14" s="56"/>
      <c r="E14" s="56"/>
      <c r="F14" s="56"/>
    </row>
    <row r="15" spans="1:6" s="7" customFormat="1" ht="24.95" customHeight="1" x14ac:dyDescent="0.25">
      <c r="A15" s="8" t="s">
        <v>122</v>
      </c>
      <c r="B15" s="9"/>
      <c r="C15" s="9"/>
      <c r="D15" s="9"/>
      <c r="E15" s="9"/>
      <c r="F15" s="9"/>
    </row>
    <row r="16" spans="1:6" ht="57.6" customHeight="1" x14ac:dyDescent="0.25">
      <c r="A16" s="40" t="s">
        <v>30</v>
      </c>
      <c r="B16" s="10" t="s">
        <v>31</v>
      </c>
      <c r="C16" s="10" t="s">
        <v>7</v>
      </c>
      <c r="D16" s="10" t="s">
        <v>32</v>
      </c>
      <c r="E16" s="10" t="s">
        <v>33</v>
      </c>
      <c r="F16" s="10" t="s">
        <v>34</v>
      </c>
    </row>
    <row r="17" spans="1:6" s="11" customFormat="1" ht="15.95" customHeight="1" x14ac:dyDescent="0.25">
      <c r="A17" s="12" t="s">
        <v>11</v>
      </c>
      <c r="B17" s="12">
        <f>COLUMN()</f>
        <v>2</v>
      </c>
      <c r="C17" s="12">
        <v>3</v>
      </c>
      <c r="D17" s="12">
        <f>COLUMN()</f>
        <v>4</v>
      </c>
      <c r="E17" s="12" t="e">
        <f ca="1">_xlfn.CONCAT(TEXT(COLUMN(),"@")," (",TEXT(D17,"@")," / ",TEXT(B17,"@"),")")</f>
        <v>#NAME?</v>
      </c>
      <c r="F17" s="12" t="e">
        <f ca="1">_xlfn.CONCAT(TEXT(COLUMN(),"@")," (",TEXT(D17,"@")," / ",TEXT(C17,"@"),")")</f>
        <v>#NAME?</v>
      </c>
    </row>
    <row r="18" spans="1:6" x14ac:dyDescent="0.25">
      <c r="A18" s="25" t="s">
        <v>123</v>
      </c>
      <c r="B18" s="26">
        <f>SUBTOTAL(9,B28:B107)</f>
        <v>1334602.3999999999</v>
      </c>
      <c r="C18" s="26">
        <f>SUBTOTAL(9,C28:C107)</f>
        <v>1973425.78</v>
      </c>
      <c r="D18" s="26">
        <f>SUBTOTAL(9,D28:D107)</f>
        <v>2642855.54</v>
      </c>
      <c r="E18" s="27">
        <f>IF(B18&lt;&gt;0,D18/B18,"-")</f>
        <v>1.9802568465334696</v>
      </c>
      <c r="F18" s="27">
        <f>IF(C18&lt;&gt;0,D18/C18,"-")</f>
        <v>1.3392221621833682</v>
      </c>
    </row>
    <row r="19" spans="1:6" x14ac:dyDescent="0.25">
      <c r="A19" s="28" t="s">
        <v>124</v>
      </c>
      <c r="B19" s="29">
        <f>SUBTOTAL(9,B28:B107)</f>
        <v>1334602.3999999999</v>
      </c>
      <c r="C19" s="29">
        <f>SUBTOTAL(9,C28:C107)</f>
        <v>1973425.78</v>
      </c>
      <c r="D19" s="29">
        <f>SUBTOTAL(9,D28:D107)</f>
        <v>2642855.54</v>
      </c>
      <c r="E19" s="30">
        <f>IF(B19&lt;&gt;0,D19/B19,"-")</f>
        <v>1.9802568465334696</v>
      </c>
      <c r="F19" s="30">
        <f>IF(C19&lt;&gt;0,D19/C19,"-")</f>
        <v>1.3392221621833682</v>
      </c>
    </row>
    <row r="20" spans="1:6" x14ac:dyDescent="0.25">
      <c r="A20" s="41" t="s">
        <v>126</v>
      </c>
      <c r="B20" s="42"/>
      <c r="C20" s="42"/>
      <c r="D20" s="42"/>
      <c r="E20" s="42"/>
      <c r="F20" s="42"/>
    </row>
    <row r="21" spans="1:6" x14ac:dyDescent="0.25">
      <c r="A21" s="43" t="s">
        <v>127</v>
      </c>
      <c r="B21" s="54">
        <v>486458.66</v>
      </c>
      <c r="C21" s="54">
        <v>606111</v>
      </c>
      <c r="D21" s="54">
        <v>637021.76</v>
      </c>
      <c r="E21" s="44"/>
      <c r="F21" s="44"/>
    </row>
    <row r="22" spans="1:6" x14ac:dyDescent="0.25">
      <c r="A22" s="43" t="s">
        <v>128</v>
      </c>
      <c r="B22" s="54">
        <v>22091.06</v>
      </c>
      <c r="C22" s="54">
        <v>29600.639999999999</v>
      </c>
      <c r="D22" s="54">
        <v>27357.83</v>
      </c>
      <c r="E22" s="44"/>
      <c r="F22" s="44"/>
    </row>
    <row r="23" spans="1:6" x14ac:dyDescent="0.25">
      <c r="A23" s="43" t="s">
        <v>129</v>
      </c>
      <c r="B23" s="54">
        <v>826052.68</v>
      </c>
      <c r="C23" s="54">
        <v>1337713.8400000001</v>
      </c>
      <c r="D23" s="54">
        <v>1978475.95</v>
      </c>
      <c r="E23" s="44"/>
      <c r="F23" s="44"/>
    </row>
    <row r="24" spans="1:6" x14ac:dyDescent="0.25">
      <c r="A24" s="31" t="s">
        <v>130</v>
      </c>
      <c r="B24" s="32">
        <f>SUBTOTAL(9,B28:B107)</f>
        <v>1334602.3999999999</v>
      </c>
      <c r="C24" s="32">
        <f>SUBTOTAL(9,C28:C107)</f>
        <v>1973425.78</v>
      </c>
      <c r="D24" s="32">
        <f>SUBTOTAL(9,D28:D107)</f>
        <v>2642855.54</v>
      </c>
      <c r="E24" s="33">
        <f t="shared" ref="E24:E57" si="0">IF(B24&lt;&gt;0,D24/B24,"-")</f>
        <v>1.9802568465334696</v>
      </c>
      <c r="F24" s="33">
        <f t="shared" ref="F24:F57" si="1">IF(C24&lt;&gt;0,D24/C24,"-")</f>
        <v>1.3392221621833682</v>
      </c>
    </row>
    <row r="25" spans="1:6" x14ac:dyDescent="0.25">
      <c r="A25" s="45" t="s">
        <v>131</v>
      </c>
      <c r="B25" s="46">
        <f>SUBTOTAL(9,B28:B36)</f>
        <v>8812.15</v>
      </c>
      <c r="C25" s="46">
        <f t="shared" ref="C25:D25" si="2">SUBTOTAL(9,C28:C36)</f>
        <v>15517</v>
      </c>
      <c r="D25" s="46">
        <f t="shared" si="2"/>
        <v>13549.54</v>
      </c>
      <c r="E25" s="47">
        <f t="shared" si="0"/>
        <v>1.537597521603695</v>
      </c>
      <c r="F25" s="47">
        <f t="shared" si="1"/>
        <v>0.87320616098472648</v>
      </c>
    </row>
    <row r="26" spans="1:6" x14ac:dyDescent="0.25">
      <c r="A26" s="48" t="s">
        <v>132</v>
      </c>
      <c r="B26" s="49">
        <f>SUBTOTAL(9,B28:B36)</f>
        <v>8812.15</v>
      </c>
      <c r="C26" s="49">
        <f t="shared" ref="C26:D26" si="3">SUBTOTAL(9,C28:C36)</f>
        <v>15517</v>
      </c>
      <c r="D26" s="49">
        <f t="shared" si="3"/>
        <v>13549.54</v>
      </c>
      <c r="E26" s="50">
        <f t="shared" si="0"/>
        <v>1.537597521603695</v>
      </c>
      <c r="F26" s="50">
        <f t="shared" si="1"/>
        <v>0.87320616098472648</v>
      </c>
    </row>
    <row r="27" spans="1:6" x14ac:dyDescent="0.25">
      <c r="A27" s="51" t="s">
        <v>133</v>
      </c>
      <c r="B27" s="52">
        <f>SUBTOTAL(9,B28:B33)</f>
        <v>7252.67</v>
      </c>
      <c r="C27" s="52">
        <f>SUBTOTAL(9,C28:C33)</f>
        <v>12595</v>
      </c>
      <c r="D27" s="52">
        <f t="shared" ref="D27" si="4">SUBTOTAL(9,D28:D33)</f>
        <v>10627.54</v>
      </c>
      <c r="E27" s="53">
        <f t="shared" si="0"/>
        <v>1.465327941296102</v>
      </c>
      <c r="F27" s="53">
        <f t="shared" si="1"/>
        <v>0.84379039301310055</v>
      </c>
    </row>
    <row r="28" spans="1:6" x14ac:dyDescent="0.25">
      <c r="A28" s="34" t="s">
        <v>134</v>
      </c>
      <c r="B28" s="35">
        <v>0</v>
      </c>
      <c r="C28" s="35">
        <v>300</v>
      </c>
      <c r="D28" s="35">
        <v>300</v>
      </c>
      <c r="E28" s="36" t="str">
        <f t="shared" si="0"/>
        <v>-</v>
      </c>
      <c r="F28" s="36">
        <f t="shared" si="1"/>
        <v>1</v>
      </c>
    </row>
    <row r="29" spans="1:6" x14ac:dyDescent="0.25">
      <c r="A29" s="34" t="s">
        <v>135</v>
      </c>
      <c r="B29" s="35">
        <v>540</v>
      </c>
      <c r="C29" s="35">
        <v>860</v>
      </c>
      <c r="D29" s="35">
        <v>855.19</v>
      </c>
      <c r="E29" s="36">
        <f t="shared" si="0"/>
        <v>1.5836851851851852</v>
      </c>
      <c r="F29" s="36">
        <f t="shared" si="1"/>
        <v>0.9944069767441861</v>
      </c>
    </row>
    <row r="30" spans="1:6" x14ac:dyDescent="0.25">
      <c r="A30" s="34" t="s">
        <v>136</v>
      </c>
      <c r="B30" s="35">
        <v>133</v>
      </c>
      <c r="C30" s="35">
        <v>135</v>
      </c>
      <c r="D30" s="35">
        <v>0</v>
      </c>
      <c r="E30" s="36">
        <f t="shared" si="0"/>
        <v>0</v>
      </c>
      <c r="F30" s="36">
        <f t="shared" si="1"/>
        <v>0</v>
      </c>
    </row>
    <row r="31" spans="1:6" x14ac:dyDescent="0.25">
      <c r="A31" s="34" t="s">
        <v>137</v>
      </c>
      <c r="B31" s="35">
        <v>4129.84</v>
      </c>
      <c r="C31" s="35">
        <v>2540</v>
      </c>
      <c r="D31" s="35">
        <v>2237.5</v>
      </c>
      <c r="E31" s="36">
        <f t="shared" si="0"/>
        <v>0.5417885438661062</v>
      </c>
      <c r="F31" s="36">
        <f t="shared" si="1"/>
        <v>0.88090551181102361</v>
      </c>
    </row>
    <row r="32" spans="1:6" x14ac:dyDescent="0.25">
      <c r="A32" s="34" t="s">
        <v>138</v>
      </c>
      <c r="B32" s="35">
        <v>1461.67</v>
      </c>
      <c r="C32" s="35">
        <v>8760</v>
      </c>
      <c r="D32" s="35">
        <v>7234.85</v>
      </c>
      <c r="E32" s="36">
        <f t="shared" si="0"/>
        <v>4.9497150519611131</v>
      </c>
      <c r="F32" s="36">
        <f t="shared" si="1"/>
        <v>0.82589611872146118</v>
      </c>
    </row>
    <row r="33" spans="1:6" x14ac:dyDescent="0.25">
      <c r="A33" s="34" t="s">
        <v>183</v>
      </c>
      <c r="B33" s="35">
        <v>988.16</v>
      </c>
      <c r="C33" s="35">
        <v>0</v>
      </c>
      <c r="D33" s="35">
        <v>0</v>
      </c>
      <c r="E33" s="36">
        <f t="shared" si="0"/>
        <v>0</v>
      </c>
      <c r="F33" s="36" t="str">
        <f t="shared" si="1"/>
        <v>-</v>
      </c>
    </row>
    <row r="34" spans="1:6" x14ac:dyDescent="0.25">
      <c r="A34" s="51" t="s">
        <v>139</v>
      </c>
      <c r="B34" s="52">
        <f>SUBTOTAL(9,B35:B36)</f>
        <v>1559.48</v>
      </c>
      <c r="C34" s="52">
        <f t="shared" ref="C34:D34" si="5">SUBTOTAL(9,C35:C36)</f>
        <v>2922</v>
      </c>
      <c r="D34" s="52">
        <f t="shared" si="5"/>
        <v>2922</v>
      </c>
      <c r="E34" s="53">
        <f t="shared" si="0"/>
        <v>1.8737014902403366</v>
      </c>
      <c r="F34" s="53">
        <f t="shared" si="1"/>
        <v>1</v>
      </c>
    </row>
    <row r="35" spans="1:6" x14ac:dyDescent="0.25">
      <c r="A35" s="34" t="s">
        <v>140</v>
      </c>
      <c r="B35" s="35">
        <v>0</v>
      </c>
      <c r="C35" s="35">
        <v>2922</v>
      </c>
      <c r="D35" s="35">
        <v>2922</v>
      </c>
      <c r="E35" s="36" t="str">
        <f t="shared" si="0"/>
        <v>-</v>
      </c>
      <c r="F35" s="36">
        <f t="shared" si="1"/>
        <v>1</v>
      </c>
    </row>
    <row r="36" spans="1:6" x14ac:dyDescent="0.25">
      <c r="A36" s="34" t="s">
        <v>186</v>
      </c>
      <c r="B36" s="35">
        <v>1559.48</v>
      </c>
      <c r="C36" s="35">
        <v>0</v>
      </c>
      <c r="D36" s="35">
        <v>0</v>
      </c>
      <c r="E36" s="36">
        <f t="shared" si="0"/>
        <v>0</v>
      </c>
      <c r="F36" s="36" t="str">
        <f t="shared" si="1"/>
        <v>-</v>
      </c>
    </row>
    <row r="37" spans="1:6" x14ac:dyDescent="0.25">
      <c r="A37" s="45" t="s">
        <v>141</v>
      </c>
      <c r="B37" s="46">
        <f>SUBTOTAL(9,B40:B61)</f>
        <v>477646.51000000013</v>
      </c>
      <c r="C37" s="46">
        <f>SUBTOTAL(9,C40:C61)</f>
        <v>590594</v>
      </c>
      <c r="D37" s="46">
        <f>SUBTOTAL(9,D40:D61)</f>
        <v>623472.22</v>
      </c>
      <c r="E37" s="47">
        <f t="shared" si="0"/>
        <v>1.3053004825681649</v>
      </c>
      <c r="F37" s="47">
        <f t="shared" si="1"/>
        <v>1.0556697494387006</v>
      </c>
    </row>
    <row r="38" spans="1:6" x14ac:dyDescent="0.25">
      <c r="A38" s="48" t="s">
        <v>132</v>
      </c>
      <c r="B38" s="49">
        <f>SUBTOTAL(9,B40:B61)</f>
        <v>477646.51000000013</v>
      </c>
      <c r="C38" s="49">
        <f>SUBTOTAL(9,C40:C61)</f>
        <v>590594</v>
      </c>
      <c r="D38" s="49">
        <f>SUBTOTAL(9,D40:D61)</f>
        <v>623472.22</v>
      </c>
      <c r="E38" s="50">
        <f t="shared" si="0"/>
        <v>1.3053004825681649</v>
      </c>
      <c r="F38" s="50">
        <f t="shared" si="1"/>
        <v>1.0556697494387006</v>
      </c>
    </row>
    <row r="39" spans="1:6" x14ac:dyDescent="0.25">
      <c r="A39" s="51" t="s">
        <v>142</v>
      </c>
      <c r="B39" s="52">
        <f>SUBTOTAL(9,B40:B42)</f>
        <v>412007.05000000005</v>
      </c>
      <c r="C39" s="52">
        <f>SUBTOTAL(9,C40:C42)</f>
        <v>513740</v>
      </c>
      <c r="D39" s="52">
        <f>SUBTOTAL(9,D40:D42)</f>
        <v>507295.01</v>
      </c>
      <c r="E39" s="53">
        <f t="shared" si="0"/>
        <v>1.2312774987709554</v>
      </c>
      <c r="F39" s="53">
        <f t="shared" si="1"/>
        <v>0.98745476310974423</v>
      </c>
    </row>
    <row r="40" spans="1:6" x14ac:dyDescent="0.25">
      <c r="A40" s="34" t="s">
        <v>143</v>
      </c>
      <c r="B40" s="35">
        <v>343790.64</v>
      </c>
      <c r="C40" s="35">
        <v>430450</v>
      </c>
      <c r="D40" s="35">
        <v>422087.33</v>
      </c>
      <c r="E40" s="36">
        <f t="shared" si="0"/>
        <v>1.2277452638035753</v>
      </c>
      <c r="F40" s="36">
        <f t="shared" si="1"/>
        <v>0.98057226158671162</v>
      </c>
    </row>
    <row r="41" spans="1:6" x14ac:dyDescent="0.25">
      <c r="A41" s="34" t="s">
        <v>144</v>
      </c>
      <c r="B41" s="35">
        <v>14248.27</v>
      </c>
      <c r="C41" s="35">
        <v>16590</v>
      </c>
      <c r="D41" s="35">
        <v>18716.34</v>
      </c>
      <c r="E41" s="36">
        <f t="shared" si="0"/>
        <v>1.3135868424728054</v>
      </c>
      <c r="F41" s="36">
        <f t="shared" si="1"/>
        <v>1.1281699819168174</v>
      </c>
    </row>
    <row r="42" spans="1:6" x14ac:dyDescent="0.25">
      <c r="A42" s="34" t="s">
        <v>145</v>
      </c>
      <c r="B42" s="35">
        <v>53968.14</v>
      </c>
      <c r="C42" s="35">
        <v>66700</v>
      </c>
      <c r="D42" s="35">
        <v>66491.34</v>
      </c>
      <c r="E42" s="36">
        <f t="shared" si="0"/>
        <v>1.2320480194425822</v>
      </c>
      <c r="F42" s="36">
        <f t="shared" si="1"/>
        <v>0.99687166416791595</v>
      </c>
    </row>
    <row r="43" spans="1:6" x14ac:dyDescent="0.25">
      <c r="A43" s="51" t="s">
        <v>133</v>
      </c>
      <c r="B43" s="52">
        <f>SUBTOTAL(9,B44:B59)</f>
        <v>65145.660000000011</v>
      </c>
      <c r="C43" s="52">
        <f>SUBTOTAL(9,C44:C59)</f>
        <v>76234</v>
      </c>
      <c r="D43" s="52">
        <f>SUBTOTAL(9,D44:D59)</f>
        <v>115567.13</v>
      </c>
      <c r="E43" s="53">
        <f t="shared" si="0"/>
        <v>1.7739804923305711</v>
      </c>
      <c r="F43" s="53">
        <f t="shared" si="1"/>
        <v>1.5159525933310596</v>
      </c>
    </row>
    <row r="44" spans="1:6" x14ac:dyDescent="0.25">
      <c r="A44" s="34" t="s">
        <v>146</v>
      </c>
      <c r="B44" s="35">
        <v>2731.26</v>
      </c>
      <c r="C44" s="35">
        <v>2845</v>
      </c>
      <c r="D44" s="35">
        <v>2297.36</v>
      </c>
      <c r="E44" s="36">
        <f t="shared" si="0"/>
        <v>0.84113559309622665</v>
      </c>
      <c r="F44" s="36">
        <f t="shared" si="1"/>
        <v>0.80750790861159938</v>
      </c>
    </row>
    <row r="45" spans="1:6" x14ac:dyDescent="0.25">
      <c r="A45" s="34" t="s">
        <v>147</v>
      </c>
      <c r="B45" s="35">
        <v>9269.59</v>
      </c>
      <c r="C45" s="35">
        <v>17100</v>
      </c>
      <c r="D45" s="35">
        <v>14523.15</v>
      </c>
      <c r="E45" s="36">
        <f t="shared" si="0"/>
        <v>1.5667521432986786</v>
      </c>
      <c r="F45" s="36">
        <f t="shared" si="1"/>
        <v>0.84930701754385962</v>
      </c>
    </row>
    <row r="46" spans="1:6" x14ac:dyDescent="0.25">
      <c r="A46" s="34" t="s">
        <v>148</v>
      </c>
      <c r="B46" s="35">
        <v>1792.96</v>
      </c>
      <c r="C46" s="35">
        <v>1800</v>
      </c>
      <c r="D46" s="35">
        <v>2281.5700000000002</v>
      </c>
      <c r="E46" s="36">
        <f t="shared" si="0"/>
        <v>1.2725158397287168</v>
      </c>
      <c r="F46" s="36">
        <f t="shared" si="1"/>
        <v>1.267538888888889</v>
      </c>
    </row>
    <row r="47" spans="1:6" x14ac:dyDescent="0.25">
      <c r="A47" s="34" t="s">
        <v>134</v>
      </c>
      <c r="B47" s="35">
        <v>4660.84</v>
      </c>
      <c r="C47" s="35">
        <v>2763</v>
      </c>
      <c r="D47" s="35">
        <v>2741.31</v>
      </c>
      <c r="E47" s="36">
        <f t="shared" si="0"/>
        <v>0.58815792861372629</v>
      </c>
      <c r="F47" s="36">
        <f t="shared" si="1"/>
        <v>0.99214983713355043</v>
      </c>
    </row>
    <row r="48" spans="1:6" x14ac:dyDescent="0.25">
      <c r="A48" s="34" t="s">
        <v>149</v>
      </c>
      <c r="B48" s="35">
        <v>7785.9</v>
      </c>
      <c r="C48" s="35">
        <v>11317</v>
      </c>
      <c r="D48" s="35">
        <v>8474.89</v>
      </c>
      <c r="E48" s="36">
        <f t="shared" si="0"/>
        <v>1.088492017621598</v>
      </c>
      <c r="F48" s="36">
        <f t="shared" si="1"/>
        <v>0.74886365644605457</v>
      </c>
    </row>
    <row r="49" spans="1:6" x14ac:dyDescent="0.25">
      <c r="A49" s="34" t="s">
        <v>135</v>
      </c>
      <c r="B49" s="35">
        <v>915</v>
      </c>
      <c r="C49" s="35">
        <v>917</v>
      </c>
      <c r="D49" s="35">
        <v>892.49</v>
      </c>
      <c r="E49" s="36">
        <f t="shared" si="0"/>
        <v>0.97539890710382515</v>
      </c>
      <c r="F49" s="36">
        <f t="shared" si="1"/>
        <v>0.9732715376226827</v>
      </c>
    </row>
    <row r="50" spans="1:6" x14ac:dyDescent="0.25">
      <c r="A50" s="34" t="s">
        <v>150</v>
      </c>
      <c r="B50" s="35">
        <v>4041.12</v>
      </c>
      <c r="C50" s="35">
        <v>4524</v>
      </c>
      <c r="D50" s="35">
        <v>4418.78</v>
      </c>
      <c r="E50" s="36">
        <f t="shared" si="0"/>
        <v>1.0934542898998296</v>
      </c>
      <c r="F50" s="36">
        <f t="shared" si="1"/>
        <v>0.97674182139699373</v>
      </c>
    </row>
    <row r="51" spans="1:6" x14ac:dyDescent="0.25">
      <c r="A51" s="34" t="s">
        <v>151</v>
      </c>
      <c r="B51" s="35">
        <v>1000</v>
      </c>
      <c r="C51" s="35">
        <v>1500</v>
      </c>
      <c r="D51" s="35">
        <v>2235.13</v>
      </c>
      <c r="E51" s="36">
        <f t="shared" si="0"/>
        <v>2.2351300000000003</v>
      </c>
      <c r="F51" s="36">
        <f t="shared" si="1"/>
        <v>1.4900866666666668</v>
      </c>
    </row>
    <row r="52" spans="1:6" x14ac:dyDescent="0.25">
      <c r="A52" s="34" t="s">
        <v>152</v>
      </c>
      <c r="B52" s="35">
        <v>1513.46</v>
      </c>
      <c r="C52" s="35">
        <v>1275</v>
      </c>
      <c r="D52" s="35">
        <v>1505.62</v>
      </c>
      <c r="E52" s="36">
        <f t="shared" si="0"/>
        <v>0.99481981684352405</v>
      </c>
      <c r="F52" s="36">
        <f t="shared" si="1"/>
        <v>1.1808784313725489</v>
      </c>
    </row>
    <row r="53" spans="1:6" x14ac:dyDescent="0.25">
      <c r="A53" s="34" t="s">
        <v>153</v>
      </c>
      <c r="B53" s="35">
        <v>25200</v>
      </c>
      <c r="C53" s="35">
        <v>25200</v>
      </c>
      <c r="D53" s="35">
        <v>70200</v>
      </c>
      <c r="E53" s="36">
        <f t="shared" si="0"/>
        <v>2.7857142857142856</v>
      </c>
      <c r="F53" s="36">
        <f t="shared" si="1"/>
        <v>2.7857142857142856</v>
      </c>
    </row>
    <row r="54" spans="1:6" x14ac:dyDescent="0.25">
      <c r="A54" s="34" t="s">
        <v>154</v>
      </c>
      <c r="B54" s="35">
        <v>75</v>
      </c>
      <c r="C54" s="35">
        <v>75</v>
      </c>
      <c r="D54" s="35">
        <v>75</v>
      </c>
      <c r="E54" s="36">
        <f t="shared" si="0"/>
        <v>1</v>
      </c>
      <c r="F54" s="36">
        <f t="shared" si="1"/>
        <v>1</v>
      </c>
    </row>
    <row r="55" spans="1:6" x14ac:dyDescent="0.25">
      <c r="A55" s="34" t="s">
        <v>155</v>
      </c>
      <c r="B55" s="35">
        <v>2194.23</v>
      </c>
      <c r="C55" s="35">
        <v>2828</v>
      </c>
      <c r="D55" s="35">
        <v>2235.31</v>
      </c>
      <c r="E55" s="36">
        <f t="shared" si="0"/>
        <v>1.0187218295256195</v>
      </c>
      <c r="F55" s="36">
        <f t="shared" si="1"/>
        <v>0.7904207920792079</v>
      </c>
    </row>
    <row r="56" spans="1:6" x14ac:dyDescent="0.25">
      <c r="A56" s="34" t="s">
        <v>138</v>
      </c>
      <c r="B56" s="35">
        <v>2158.4699999999998</v>
      </c>
      <c r="C56" s="35">
        <v>2180</v>
      </c>
      <c r="D56" s="35">
        <v>1859.59</v>
      </c>
      <c r="E56" s="36">
        <f t="shared" si="0"/>
        <v>0.86153154780932795</v>
      </c>
      <c r="F56" s="36">
        <f t="shared" si="1"/>
        <v>0.85302293577981647</v>
      </c>
    </row>
    <row r="57" spans="1:6" x14ac:dyDescent="0.25">
      <c r="A57" s="34" t="s">
        <v>156</v>
      </c>
      <c r="B57" s="35">
        <v>678</v>
      </c>
      <c r="C57" s="35">
        <v>850</v>
      </c>
      <c r="D57" s="35">
        <v>842.09</v>
      </c>
      <c r="E57" s="36">
        <f t="shared" si="0"/>
        <v>1.2420206489675516</v>
      </c>
      <c r="F57" s="36">
        <f t="shared" si="1"/>
        <v>0.99069411764705884</v>
      </c>
    </row>
    <row r="58" spans="1:6" x14ac:dyDescent="0.25">
      <c r="A58" s="34" t="s">
        <v>157</v>
      </c>
      <c r="B58" s="35">
        <v>283.83</v>
      </c>
      <c r="C58" s="35">
        <v>260</v>
      </c>
      <c r="D58" s="35">
        <v>254.88</v>
      </c>
      <c r="E58" s="36">
        <f t="shared" ref="E58:E93" si="6">IF(B58&lt;&gt;0,D58/B58,"-")</f>
        <v>0.89800232533558821</v>
      </c>
      <c r="F58" s="36">
        <f t="shared" ref="F58:F93" si="7">IF(C58&lt;&gt;0,D58/C58,"-")</f>
        <v>0.98030769230769232</v>
      </c>
    </row>
    <row r="59" spans="1:6" x14ac:dyDescent="0.25">
      <c r="A59" s="34" t="s">
        <v>158</v>
      </c>
      <c r="B59" s="35">
        <v>846</v>
      </c>
      <c r="C59" s="35">
        <v>800</v>
      </c>
      <c r="D59" s="35">
        <v>729.96</v>
      </c>
      <c r="E59" s="36">
        <f t="shared" si="6"/>
        <v>0.8628368794326241</v>
      </c>
      <c r="F59" s="36">
        <f t="shared" si="7"/>
        <v>0.91245000000000009</v>
      </c>
    </row>
    <row r="60" spans="1:6" x14ac:dyDescent="0.25">
      <c r="A60" s="51" t="s">
        <v>159</v>
      </c>
      <c r="B60" s="52">
        <f>SUBTOTAL(9,B61:B61)</f>
        <v>493.8</v>
      </c>
      <c r="C60" s="52">
        <f>SUBTOTAL(9,C61:C61)</f>
        <v>620</v>
      </c>
      <c r="D60" s="52">
        <f>SUBTOTAL(9,D61:D61)</f>
        <v>610.08000000000004</v>
      </c>
      <c r="E60" s="53">
        <f t="shared" si="6"/>
        <v>1.2354799513973269</v>
      </c>
      <c r="F60" s="53">
        <f t="shared" si="7"/>
        <v>0.9840000000000001</v>
      </c>
    </row>
    <row r="61" spans="1:6" x14ac:dyDescent="0.25">
      <c r="A61" s="34" t="s">
        <v>160</v>
      </c>
      <c r="B61" s="35">
        <v>493.8</v>
      </c>
      <c r="C61" s="35">
        <v>620</v>
      </c>
      <c r="D61" s="35">
        <v>610.08000000000004</v>
      </c>
      <c r="E61" s="36">
        <f t="shared" si="6"/>
        <v>1.2354799513973269</v>
      </c>
      <c r="F61" s="36">
        <f t="shared" si="7"/>
        <v>0.9840000000000001</v>
      </c>
    </row>
    <row r="62" spans="1:6" x14ac:dyDescent="0.25">
      <c r="A62" s="45" t="s">
        <v>161</v>
      </c>
      <c r="B62" s="46">
        <f>SUBTOTAL(9,B65:B107)</f>
        <v>848143.74</v>
      </c>
      <c r="C62" s="46">
        <f>SUBTOTAL(9,C65:C107)</f>
        <v>1367314.78</v>
      </c>
      <c r="D62" s="46">
        <f>SUBTOTAL(9,D65:D107)</f>
        <v>2005833.78</v>
      </c>
      <c r="E62" s="47">
        <f t="shared" si="6"/>
        <v>2.3649691501584389</v>
      </c>
      <c r="F62" s="47">
        <f t="shared" si="7"/>
        <v>1.4669875652188884</v>
      </c>
    </row>
    <row r="63" spans="1:6" x14ac:dyDescent="0.25">
      <c r="A63" s="48" t="s">
        <v>162</v>
      </c>
      <c r="B63" s="49">
        <f>SUBTOTAL(9,B65:B96)</f>
        <v>21805.86</v>
      </c>
      <c r="C63" s="49">
        <f>SUBTOTAL(9,C65:C96)</f>
        <v>29600.940000000002</v>
      </c>
      <c r="D63" s="49">
        <f>SUBTOTAL(9,D65:D96)</f>
        <v>27357.829999999998</v>
      </c>
      <c r="E63" s="50">
        <f t="shared" si="6"/>
        <v>1.2546090821458085</v>
      </c>
      <c r="F63" s="50">
        <f t="shared" si="7"/>
        <v>0.92422166323096477</v>
      </c>
    </row>
    <row r="64" spans="1:6" x14ac:dyDescent="0.25">
      <c r="A64" s="51" t="s">
        <v>142</v>
      </c>
      <c r="B64" s="52">
        <f>SUBTOTAL(9,B65:B66)</f>
        <v>4025.5899999999997</v>
      </c>
      <c r="C64" s="52">
        <f>SUBTOTAL(9,C65:C66)</f>
        <v>0</v>
      </c>
      <c r="D64" s="52">
        <f t="shared" ref="D64" si="8">SUBTOTAL(9,D65:D66)</f>
        <v>2400</v>
      </c>
      <c r="E64" s="53">
        <f t="shared" si="6"/>
        <v>0.59618590070027011</v>
      </c>
      <c r="F64" s="53" t="str">
        <f t="shared" si="7"/>
        <v>-</v>
      </c>
    </row>
    <row r="65" spans="1:6" x14ac:dyDescent="0.25">
      <c r="A65" s="34" t="s">
        <v>144</v>
      </c>
      <c r="B65" s="35">
        <v>3886.99</v>
      </c>
      <c r="C65" s="35">
        <v>0</v>
      </c>
      <c r="D65" s="35">
        <v>2400</v>
      </c>
      <c r="E65" s="36">
        <f t="shared" si="6"/>
        <v>0.61744434639656909</v>
      </c>
      <c r="F65" s="36" t="str">
        <f t="shared" si="7"/>
        <v>-</v>
      </c>
    </row>
    <row r="66" spans="1:6" x14ac:dyDescent="0.25">
      <c r="A66" s="34" t="s">
        <v>184</v>
      </c>
      <c r="B66" s="35">
        <v>138.6</v>
      </c>
      <c r="C66" s="35">
        <v>0</v>
      </c>
      <c r="D66" s="35">
        <v>0</v>
      </c>
      <c r="E66" s="36"/>
      <c r="F66" s="36"/>
    </row>
    <row r="67" spans="1:6" x14ac:dyDescent="0.25">
      <c r="A67" s="51" t="s">
        <v>133</v>
      </c>
      <c r="B67" s="52">
        <f>SUBTOTAL(9,B68:B85)</f>
        <v>6251.4400000000005</v>
      </c>
      <c r="C67" s="52">
        <f>SUBTOTAL(9,C68:C85)</f>
        <v>12090.94</v>
      </c>
      <c r="D67" s="52">
        <f>SUBTOTAL(9,D68:D85)</f>
        <v>10303.450000000001</v>
      </c>
      <c r="E67" s="53">
        <f t="shared" si="6"/>
        <v>1.6481722611110401</v>
      </c>
      <c r="F67" s="53">
        <f t="shared" si="7"/>
        <v>0.85216285913254064</v>
      </c>
    </row>
    <row r="68" spans="1:6" x14ac:dyDescent="0.25">
      <c r="A68" s="34" t="s">
        <v>146</v>
      </c>
      <c r="B68" s="35">
        <v>13</v>
      </c>
      <c r="C68" s="35">
        <v>100</v>
      </c>
      <c r="D68" s="35">
        <v>0</v>
      </c>
      <c r="E68" s="36">
        <f t="shared" si="6"/>
        <v>0</v>
      </c>
      <c r="F68" s="36">
        <f t="shared" si="7"/>
        <v>0</v>
      </c>
    </row>
    <row r="69" spans="1:6" x14ac:dyDescent="0.25">
      <c r="A69" s="34" t="s">
        <v>147</v>
      </c>
      <c r="B69" s="35">
        <v>20</v>
      </c>
      <c r="C69" s="35">
        <v>0</v>
      </c>
      <c r="D69" s="35">
        <v>0</v>
      </c>
      <c r="E69" s="36"/>
      <c r="F69" s="36"/>
    </row>
    <row r="70" spans="1:6" x14ac:dyDescent="0.25">
      <c r="A70" s="34" t="s">
        <v>148</v>
      </c>
      <c r="B70" s="35">
        <v>0</v>
      </c>
      <c r="C70" s="35">
        <v>0</v>
      </c>
      <c r="D70" s="35">
        <v>88</v>
      </c>
      <c r="E70" s="36" t="str">
        <f t="shared" si="6"/>
        <v>-</v>
      </c>
      <c r="F70" s="36" t="str">
        <f t="shared" si="7"/>
        <v>-</v>
      </c>
    </row>
    <row r="71" spans="1:6" x14ac:dyDescent="0.25">
      <c r="A71" s="34" t="s">
        <v>134</v>
      </c>
      <c r="B71" s="35">
        <v>562.5</v>
      </c>
      <c r="C71" s="35">
        <v>500</v>
      </c>
      <c r="D71" s="35">
        <v>127.43</v>
      </c>
      <c r="E71" s="36">
        <f t="shared" si="6"/>
        <v>0.22654222222222223</v>
      </c>
      <c r="F71" s="36">
        <f t="shared" si="7"/>
        <v>0.25486000000000003</v>
      </c>
    </row>
    <row r="72" spans="1:6" x14ac:dyDescent="0.25">
      <c r="A72" s="34" t="s">
        <v>135</v>
      </c>
      <c r="B72" s="35">
        <v>415.56</v>
      </c>
      <c r="C72" s="35">
        <v>220</v>
      </c>
      <c r="D72" s="35">
        <v>164.75</v>
      </c>
      <c r="E72" s="36">
        <f t="shared" si="6"/>
        <v>0.39645297911252286</v>
      </c>
      <c r="F72" s="36">
        <f t="shared" si="7"/>
        <v>0.7488636363636364</v>
      </c>
    </row>
    <row r="73" spans="1:6" x14ac:dyDescent="0.25">
      <c r="A73" s="34" t="s">
        <v>163</v>
      </c>
      <c r="B73" s="35">
        <v>134.88</v>
      </c>
      <c r="C73" s="35">
        <v>250</v>
      </c>
      <c r="D73" s="35">
        <v>0</v>
      </c>
      <c r="E73" s="36">
        <f t="shared" si="6"/>
        <v>0</v>
      </c>
      <c r="F73" s="36">
        <f t="shared" si="7"/>
        <v>0</v>
      </c>
    </row>
    <row r="74" spans="1:6" x14ac:dyDescent="0.25">
      <c r="A74" s="34" t="s">
        <v>151</v>
      </c>
      <c r="B74" s="35">
        <v>399.27</v>
      </c>
      <c r="C74" s="35">
        <v>2652.94</v>
      </c>
      <c r="D74" s="35">
        <v>2882.32</v>
      </c>
      <c r="E74" s="36">
        <f t="shared" si="6"/>
        <v>7.2189746286973735</v>
      </c>
      <c r="F74" s="36">
        <f t="shared" si="7"/>
        <v>1.0864625660587877</v>
      </c>
    </row>
    <row r="75" spans="1:6" x14ac:dyDescent="0.25">
      <c r="A75" s="34" t="s">
        <v>136</v>
      </c>
      <c r="B75" s="35">
        <v>550</v>
      </c>
      <c r="C75" s="35">
        <v>600</v>
      </c>
      <c r="D75" s="35">
        <v>600</v>
      </c>
      <c r="E75" s="36">
        <f t="shared" si="6"/>
        <v>1.0909090909090908</v>
      </c>
      <c r="F75" s="36">
        <f t="shared" si="7"/>
        <v>1</v>
      </c>
    </row>
    <row r="76" spans="1:6" x14ac:dyDescent="0.25">
      <c r="A76" s="34" t="s">
        <v>153</v>
      </c>
      <c r="B76" s="35">
        <v>2518.4499999999998</v>
      </c>
      <c r="C76" s="35">
        <v>2702</v>
      </c>
      <c r="D76" s="35">
        <v>2683.05</v>
      </c>
      <c r="E76" s="36">
        <f t="shared" si="6"/>
        <v>1.0653576604657629</v>
      </c>
      <c r="F76" s="36">
        <f t="shared" si="7"/>
        <v>0.99298667653589945</v>
      </c>
    </row>
    <row r="77" spans="1:6" x14ac:dyDescent="0.25">
      <c r="A77" s="34" t="s">
        <v>154</v>
      </c>
      <c r="B77" s="35">
        <v>136.38999999999999</v>
      </c>
      <c r="C77" s="35">
        <v>136</v>
      </c>
      <c r="D77" s="35">
        <v>296.98</v>
      </c>
      <c r="E77" s="36">
        <f t="shared" si="6"/>
        <v>2.177432363076472</v>
      </c>
      <c r="F77" s="36">
        <f t="shared" si="7"/>
        <v>2.1836764705882352</v>
      </c>
    </row>
    <row r="78" spans="1:6" x14ac:dyDescent="0.25">
      <c r="A78" s="34" t="s">
        <v>137</v>
      </c>
      <c r="B78" s="35">
        <v>498.43</v>
      </c>
      <c r="C78" s="35">
        <v>2500</v>
      </c>
      <c r="D78" s="35">
        <v>2273.89</v>
      </c>
      <c r="E78" s="36">
        <f t="shared" si="6"/>
        <v>4.562105009730554</v>
      </c>
      <c r="F78" s="36">
        <f t="shared" si="7"/>
        <v>0.90955599999999992</v>
      </c>
    </row>
    <row r="79" spans="1:6" x14ac:dyDescent="0.25">
      <c r="A79" s="34" t="s">
        <v>155</v>
      </c>
      <c r="B79" s="35">
        <v>0</v>
      </c>
      <c r="C79" s="35">
        <v>500</v>
      </c>
      <c r="D79" s="35">
        <v>166.61</v>
      </c>
      <c r="E79" s="36" t="str">
        <f t="shared" si="6"/>
        <v>-</v>
      </c>
      <c r="F79" s="36">
        <f t="shared" si="7"/>
        <v>0.33322000000000002</v>
      </c>
    </row>
    <row r="80" spans="1:6" x14ac:dyDescent="0.25">
      <c r="A80" s="34" t="s">
        <v>138</v>
      </c>
      <c r="B80" s="35">
        <v>0</v>
      </c>
      <c r="C80" s="35">
        <v>1000</v>
      </c>
      <c r="D80" s="35">
        <v>783.92</v>
      </c>
      <c r="E80" s="36" t="str">
        <f t="shared" si="6"/>
        <v>-</v>
      </c>
      <c r="F80" s="36">
        <f t="shared" si="7"/>
        <v>0.78391999999999995</v>
      </c>
    </row>
    <row r="81" spans="1:6" x14ac:dyDescent="0.25">
      <c r="A81" s="34" t="s">
        <v>156</v>
      </c>
      <c r="B81" s="35">
        <v>164.09</v>
      </c>
      <c r="C81" s="35">
        <v>165</v>
      </c>
      <c r="D81" s="35">
        <v>0</v>
      </c>
      <c r="E81" s="36">
        <f t="shared" si="6"/>
        <v>0</v>
      </c>
      <c r="F81" s="36">
        <f t="shared" si="7"/>
        <v>0</v>
      </c>
    </row>
    <row r="82" spans="1:6" x14ac:dyDescent="0.25">
      <c r="A82" s="34" t="s">
        <v>164</v>
      </c>
      <c r="B82" s="35">
        <v>816.05</v>
      </c>
      <c r="C82" s="35">
        <v>750</v>
      </c>
      <c r="D82" s="35">
        <v>155.13999999999999</v>
      </c>
      <c r="E82" s="36">
        <f t="shared" si="6"/>
        <v>0.19011090006739784</v>
      </c>
      <c r="F82" s="36">
        <f t="shared" si="7"/>
        <v>0.20685333333333331</v>
      </c>
    </row>
    <row r="83" spans="1:6" x14ac:dyDescent="0.25">
      <c r="A83" s="34" t="s">
        <v>165</v>
      </c>
      <c r="B83" s="35">
        <v>15</v>
      </c>
      <c r="C83" s="35">
        <v>15</v>
      </c>
      <c r="D83" s="35">
        <v>15</v>
      </c>
      <c r="E83" s="36">
        <f t="shared" si="6"/>
        <v>1</v>
      </c>
      <c r="F83" s="36">
        <f t="shared" si="7"/>
        <v>1</v>
      </c>
    </row>
    <row r="84" spans="1:6" x14ac:dyDescent="0.25">
      <c r="A84" s="34" t="s">
        <v>157</v>
      </c>
      <c r="B84" s="35">
        <v>7.5</v>
      </c>
      <c r="C84" s="35">
        <v>0</v>
      </c>
      <c r="D84" s="35">
        <v>0</v>
      </c>
      <c r="E84" s="36">
        <f t="shared" si="6"/>
        <v>0</v>
      </c>
      <c r="F84" s="36" t="str">
        <f t="shared" si="7"/>
        <v>-</v>
      </c>
    </row>
    <row r="85" spans="1:6" x14ac:dyDescent="0.25">
      <c r="A85" s="34" t="s">
        <v>158</v>
      </c>
      <c r="B85" s="35">
        <v>0.32</v>
      </c>
      <c r="C85" s="35">
        <v>0</v>
      </c>
      <c r="D85" s="35">
        <v>66.36</v>
      </c>
      <c r="E85" s="36">
        <f t="shared" si="6"/>
        <v>207.375</v>
      </c>
      <c r="F85" s="36" t="str">
        <f t="shared" si="7"/>
        <v>-</v>
      </c>
    </row>
    <row r="86" spans="1:6" x14ac:dyDescent="0.25">
      <c r="A86" s="51" t="s">
        <v>159</v>
      </c>
      <c r="B86" s="52">
        <f>SUBTOTAL(9,B87:B88)</f>
        <v>0</v>
      </c>
      <c r="C86" s="52">
        <f>SUBTOTAL(9,C87:C88)</f>
        <v>1</v>
      </c>
      <c r="D86" s="52">
        <f>SUBTOTAL(9,D87:D88)</f>
        <v>21.560000000000002</v>
      </c>
      <c r="E86" s="53" t="str">
        <f t="shared" si="6"/>
        <v>-</v>
      </c>
      <c r="F86" s="53">
        <f t="shared" si="7"/>
        <v>21.560000000000002</v>
      </c>
    </row>
    <row r="87" spans="1:6" x14ac:dyDescent="0.25">
      <c r="A87" s="34" t="s">
        <v>166</v>
      </c>
      <c r="B87" s="35">
        <v>0</v>
      </c>
      <c r="C87" s="35">
        <v>0</v>
      </c>
      <c r="D87" s="35">
        <v>21.46</v>
      </c>
      <c r="E87" s="36" t="str">
        <f t="shared" si="6"/>
        <v>-</v>
      </c>
      <c r="F87" s="36" t="str">
        <f t="shared" si="7"/>
        <v>-</v>
      </c>
    </row>
    <row r="88" spans="1:6" x14ac:dyDescent="0.25">
      <c r="A88" s="34" t="s">
        <v>167</v>
      </c>
      <c r="B88" s="35">
        <v>0</v>
      </c>
      <c r="C88" s="35">
        <v>1</v>
      </c>
      <c r="D88" s="35">
        <v>0.1</v>
      </c>
      <c r="E88" s="36" t="str">
        <f t="shared" si="6"/>
        <v>-</v>
      </c>
      <c r="F88" s="36">
        <f t="shared" si="7"/>
        <v>0.1</v>
      </c>
    </row>
    <row r="89" spans="1:6" x14ac:dyDescent="0.25">
      <c r="A89" s="51" t="s">
        <v>139</v>
      </c>
      <c r="B89" s="52">
        <f>SUBTOTAL(9,B90:B92)</f>
        <v>6384.33</v>
      </c>
      <c r="C89" s="52">
        <f>SUBTOTAL(9,C90:C92)</f>
        <v>13107</v>
      </c>
      <c r="D89" s="52">
        <f>SUBTOTAL(9,D90:D92)</f>
        <v>11553.32</v>
      </c>
      <c r="E89" s="53">
        <f t="shared" si="6"/>
        <v>1.8096370331734104</v>
      </c>
      <c r="F89" s="53">
        <f t="shared" si="7"/>
        <v>0.88146181429770354</v>
      </c>
    </row>
    <row r="90" spans="1:6" x14ac:dyDescent="0.25">
      <c r="A90" s="34" t="s">
        <v>140</v>
      </c>
      <c r="B90" s="35">
        <v>2400.36</v>
      </c>
      <c r="C90" s="35">
        <v>12707</v>
      </c>
      <c r="D90" s="35">
        <v>11250.63</v>
      </c>
      <c r="E90" s="36">
        <f t="shared" si="6"/>
        <v>4.6870594410838367</v>
      </c>
      <c r="F90" s="36">
        <f t="shared" si="7"/>
        <v>0.88538836861572356</v>
      </c>
    </row>
    <row r="91" spans="1:6" x14ac:dyDescent="0.25">
      <c r="A91" s="34" t="s">
        <v>185</v>
      </c>
      <c r="B91" s="35">
        <v>3983.97</v>
      </c>
      <c r="C91" s="35">
        <v>0</v>
      </c>
      <c r="D91" s="35">
        <v>0</v>
      </c>
      <c r="E91" s="36">
        <f t="shared" si="6"/>
        <v>0</v>
      </c>
      <c r="F91" s="36" t="str">
        <f t="shared" si="7"/>
        <v>-</v>
      </c>
    </row>
    <row r="92" spans="1:6" x14ac:dyDescent="0.25">
      <c r="A92" s="34" t="s">
        <v>168</v>
      </c>
      <c r="B92" s="35">
        <v>0</v>
      </c>
      <c r="C92" s="35">
        <v>400</v>
      </c>
      <c r="D92" s="35">
        <v>302.69</v>
      </c>
      <c r="E92" s="36" t="str">
        <f t="shared" si="6"/>
        <v>-</v>
      </c>
      <c r="F92" s="36">
        <f t="shared" si="7"/>
        <v>0.75672499999999998</v>
      </c>
    </row>
    <row r="93" spans="1:6" x14ac:dyDescent="0.25">
      <c r="A93" s="51" t="s">
        <v>169</v>
      </c>
      <c r="B93" s="52">
        <f>SUBTOTAL(9,B94:B94)</f>
        <v>2607</v>
      </c>
      <c r="C93" s="52">
        <f>SUBTOTAL(9,C94:C94)</f>
        <v>2000</v>
      </c>
      <c r="D93" s="52">
        <f>SUBTOTAL(9,D94:D94)</f>
        <v>1992</v>
      </c>
      <c r="E93" s="53">
        <f t="shared" si="6"/>
        <v>0.7640966628308401</v>
      </c>
      <c r="F93" s="53">
        <f t="shared" si="7"/>
        <v>0.996</v>
      </c>
    </row>
    <row r="94" spans="1:6" x14ac:dyDescent="0.25">
      <c r="A94" s="34" t="s">
        <v>170</v>
      </c>
      <c r="B94" s="35">
        <v>2607</v>
      </c>
      <c r="C94" s="35">
        <v>2000</v>
      </c>
      <c r="D94" s="35">
        <v>1992</v>
      </c>
      <c r="E94" s="36">
        <f t="shared" ref="E94:E107" si="9">IF(B94&lt;&gt;0,D94/B94,"-")</f>
        <v>0.7640966628308401</v>
      </c>
      <c r="F94" s="36">
        <f t="shared" ref="F94:F108" si="10">IF(C94&lt;&gt;0,D94/C94,"-")</f>
        <v>0.996</v>
      </c>
    </row>
    <row r="95" spans="1:6" x14ac:dyDescent="0.25">
      <c r="A95" s="51" t="s">
        <v>171</v>
      </c>
      <c r="B95" s="52">
        <f>SUBTOTAL(9,B96:B96)</f>
        <v>2537.5</v>
      </c>
      <c r="C95" s="52">
        <f>SUBTOTAL(9,C96:C96)</f>
        <v>2402</v>
      </c>
      <c r="D95" s="52">
        <f>SUBTOTAL(9,D96:D96)</f>
        <v>1087.5</v>
      </c>
      <c r="E95" s="53">
        <f t="shared" si="9"/>
        <v>0.42857142857142855</v>
      </c>
      <c r="F95" s="53">
        <f t="shared" si="10"/>
        <v>0.45274771024146543</v>
      </c>
    </row>
    <row r="96" spans="1:6" x14ac:dyDescent="0.25">
      <c r="A96" s="34" t="s">
        <v>172</v>
      </c>
      <c r="B96" s="35">
        <v>2537.5</v>
      </c>
      <c r="C96" s="35">
        <v>2402</v>
      </c>
      <c r="D96" s="35">
        <v>1087.5</v>
      </c>
      <c r="E96" s="36">
        <f t="shared" si="9"/>
        <v>0.42857142857142855</v>
      </c>
      <c r="F96" s="36">
        <f t="shared" si="10"/>
        <v>0.45274771024146543</v>
      </c>
    </row>
    <row r="97" spans="1:6" x14ac:dyDescent="0.25">
      <c r="A97" s="48" t="s">
        <v>173</v>
      </c>
      <c r="B97" s="49">
        <f>SUBTOTAL(9,B99:B107)</f>
        <v>826337.88</v>
      </c>
      <c r="C97" s="49">
        <f>SUBTOTAL(9,C99:C107)</f>
        <v>1337713.8400000001</v>
      </c>
      <c r="D97" s="49">
        <f>SUBTOTAL(9,D99:D107)</f>
        <v>1978475.95</v>
      </c>
      <c r="E97" s="50">
        <f t="shared" si="9"/>
        <v>2.3942699443961106</v>
      </c>
      <c r="F97" s="50">
        <f t="shared" si="10"/>
        <v>1.4789978924042528</v>
      </c>
    </row>
    <row r="98" spans="1:6" x14ac:dyDescent="0.25">
      <c r="A98" s="51" t="s">
        <v>142</v>
      </c>
      <c r="B98" s="52">
        <f>SUBTOTAL(9,B99:B100)</f>
        <v>26127.56</v>
      </c>
      <c r="C98" s="52">
        <f t="shared" ref="C98:D98" si="11">SUBTOTAL(9,C99:C100)</f>
        <v>20459.04</v>
      </c>
      <c r="D98" s="52">
        <f t="shared" si="11"/>
        <v>21104.58</v>
      </c>
      <c r="E98" s="53">
        <f t="shared" si="9"/>
        <v>0.80775166146398669</v>
      </c>
      <c r="F98" s="53">
        <f t="shared" si="10"/>
        <v>1.0315528001313845</v>
      </c>
    </row>
    <row r="99" spans="1:6" x14ac:dyDescent="0.25">
      <c r="A99" s="34" t="s">
        <v>143</v>
      </c>
      <c r="B99" s="35">
        <v>23497.84</v>
      </c>
      <c r="C99" s="35">
        <v>20459.04</v>
      </c>
      <c r="D99" s="35">
        <v>21104.58</v>
      </c>
      <c r="E99" s="36">
        <f t="shared" si="9"/>
        <v>0.89814978738471285</v>
      </c>
      <c r="F99" s="36">
        <f t="shared" si="10"/>
        <v>1.0315528001313845</v>
      </c>
    </row>
    <row r="100" spans="1:6" x14ac:dyDescent="0.25">
      <c r="A100" s="34" t="s">
        <v>184</v>
      </c>
      <c r="B100" s="35">
        <v>2629.72</v>
      </c>
      <c r="C100" s="35">
        <v>0</v>
      </c>
      <c r="D100" s="35">
        <v>0</v>
      </c>
      <c r="E100" s="36"/>
      <c r="F100" s="36"/>
    </row>
    <row r="101" spans="1:6" x14ac:dyDescent="0.25">
      <c r="A101" s="51" t="s">
        <v>133</v>
      </c>
      <c r="B101" s="52">
        <f>SUBTOTAL(9,B102:B105)</f>
        <v>3016.75</v>
      </c>
      <c r="C101" s="52">
        <f>SUBTOTAL(9,C102:C105)</f>
        <v>384.96</v>
      </c>
      <c r="D101" s="52">
        <f>SUBTOTAL(9,D102:D105)</f>
        <v>680.9</v>
      </c>
      <c r="E101" s="53">
        <f t="shared" si="9"/>
        <v>0.22570647219690063</v>
      </c>
      <c r="F101" s="53">
        <f t="shared" si="10"/>
        <v>1.7687551953449709</v>
      </c>
    </row>
    <row r="102" spans="1:6" x14ac:dyDescent="0.25">
      <c r="A102" s="34" t="s">
        <v>147</v>
      </c>
      <c r="B102" s="35">
        <v>2353.14</v>
      </c>
      <c r="C102" s="35">
        <v>384.96</v>
      </c>
      <c r="D102" s="35">
        <v>380.9</v>
      </c>
      <c r="E102" s="36">
        <f t="shared" si="9"/>
        <v>0.16186882208453385</v>
      </c>
      <c r="F102" s="36">
        <f t="shared" si="10"/>
        <v>0.98945344970906068</v>
      </c>
    </row>
    <row r="103" spans="1:6" x14ac:dyDescent="0.25">
      <c r="A103" s="34" t="s">
        <v>151</v>
      </c>
      <c r="B103" s="35">
        <v>307.5</v>
      </c>
      <c r="C103" s="35">
        <v>0</v>
      </c>
      <c r="D103" s="35">
        <v>0</v>
      </c>
      <c r="E103" s="36">
        <f t="shared" si="9"/>
        <v>0</v>
      </c>
      <c r="F103" s="36" t="str">
        <f t="shared" si="10"/>
        <v>-</v>
      </c>
    </row>
    <row r="104" spans="1:6" x14ac:dyDescent="0.25">
      <c r="A104" s="34" t="s">
        <v>153</v>
      </c>
      <c r="B104" s="35">
        <v>356.11</v>
      </c>
      <c r="C104" s="35">
        <v>0</v>
      </c>
      <c r="D104" s="35">
        <v>0</v>
      </c>
      <c r="E104" s="36">
        <f t="shared" si="9"/>
        <v>0</v>
      </c>
      <c r="F104" s="36" t="str">
        <f t="shared" si="10"/>
        <v>-</v>
      </c>
    </row>
    <row r="105" spans="1:6" x14ac:dyDescent="0.25">
      <c r="A105" s="34" t="s">
        <v>138</v>
      </c>
      <c r="B105" s="35">
        <v>0</v>
      </c>
      <c r="C105" s="35">
        <v>0</v>
      </c>
      <c r="D105" s="35">
        <v>300</v>
      </c>
      <c r="E105" s="36" t="str">
        <f t="shared" si="9"/>
        <v>-</v>
      </c>
      <c r="F105" s="36" t="str">
        <f t="shared" si="10"/>
        <v>-</v>
      </c>
    </row>
    <row r="106" spans="1:6" x14ac:dyDescent="0.25">
      <c r="A106" s="51" t="s">
        <v>139</v>
      </c>
      <c r="B106" s="52">
        <f>SUBTOTAL(9,B107:B107)</f>
        <v>797193.57</v>
      </c>
      <c r="C106" s="52">
        <f>SUBTOTAL(9,C107:C107)</f>
        <v>1316869.8400000001</v>
      </c>
      <c r="D106" s="52">
        <f>SUBTOTAL(9,D107:D107)</f>
        <v>1956690.47</v>
      </c>
      <c r="E106" s="53">
        <f t="shared" si="9"/>
        <v>2.4544734724842301</v>
      </c>
      <c r="F106" s="53">
        <f t="shared" si="10"/>
        <v>1.4858647457519414</v>
      </c>
    </row>
    <row r="107" spans="1:6" x14ac:dyDescent="0.25">
      <c r="A107" s="34" t="s">
        <v>174</v>
      </c>
      <c r="B107" s="35">
        <v>797193.57</v>
      </c>
      <c r="C107" s="35">
        <v>1316869.8400000001</v>
      </c>
      <c r="D107" s="35">
        <v>1956690.47</v>
      </c>
      <c r="E107" s="36">
        <f t="shared" si="9"/>
        <v>2.4544734724842301</v>
      </c>
      <c r="F107" s="36">
        <f t="shared" si="10"/>
        <v>1.4858647457519414</v>
      </c>
    </row>
    <row r="108" spans="1:6" ht="20.100000000000001" customHeight="1" x14ac:dyDescent="0.25">
      <c r="A108" s="37" t="s">
        <v>52</v>
      </c>
      <c r="B108" s="38">
        <f>IFERROR(SUBTOTAL(9,B28:B107),0)</f>
        <v>1334602.3999999999</v>
      </c>
      <c r="C108" s="38">
        <f>IFERROR(SUBTOTAL(9,C28:C107),0)</f>
        <v>1973425.78</v>
      </c>
      <c r="D108" s="38">
        <f>IFERROR(SUBTOTAL(9,D28:D107),0)</f>
        <v>2642855.54</v>
      </c>
      <c r="E108" s="39">
        <f>IF(B108&lt;&gt;0,D108/D108,"-")</f>
        <v>1</v>
      </c>
      <c r="F108" s="39">
        <f t="shared" si="10"/>
        <v>1.3392221621833682</v>
      </c>
    </row>
    <row r="109" spans="1:6" x14ac:dyDescent="0.25">
      <c r="E109" s="11"/>
      <c r="F109" s="11"/>
    </row>
  </sheetData>
  <mergeCells count="3">
    <mergeCell ref="A2:F2"/>
    <mergeCell ref="A1:F1"/>
    <mergeCell ref="A14:F14"/>
  </mergeCells>
  <pageMargins left="0.70866141732283505" right="0.70866141732283505" top="0.74803149606299202" bottom="0.74803149606299202" header="0.31496062992126" footer="0.31496062992126"/>
  <pageSetup scale="1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4</vt:i4>
      </vt:variant>
      <vt:variant>
        <vt:lpstr>Imenovani rasponi</vt:lpstr>
      </vt:variant>
      <vt:variant>
        <vt:i4>15</vt:i4>
      </vt:variant>
    </vt:vector>
  </HeadingPairs>
  <TitlesOfParts>
    <vt:vector size="19" baseType="lpstr">
      <vt:lpstr>Sažetak</vt:lpstr>
      <vt:lpstr>Račun prihoda i rashoda</vt:lpstr>
      <vt:lpstr>Račun financiranja</vt:lpstr>
      <vt:lpstr>Posebni dio</vt:lpstr>
      <vt:lpstr>Sažetak!__S0A_Master_DS__X</vt:lpstr>
      <vt:lpstr>Sažetak!__S0A_Naslov_DS__</vt:lpstr>
      <vt:lpstr>'Račun prihoda i rashoda'!__S1A_G01_DS__X</vt:lpstr>
      <vt:lpstr>'Račun prihoda i rashoda'!__S1A_G02_DS__X</vt:lpstr>
      <vt:lpstr>'Račun prihoda i rashoda'!__S1A_G03_DS__X</vt:lpstr>
      <vt:lpstr>'Račun prihoda i rashoda'!__S1A_Master_DS__X</vt:lpstr>
      <vt:lpstr>'Račun financiranja'!__S1A_Naslov_DS__</vt:lpstr>
      <vt:lpstr>'Račun prihoda i rashoda'!__S1A_Naslov_DS__</vt:lpstr>
      <vt:lpstr>'Posebni dio'!__S2A_G01_DS__X</vt:lpstr>
      <vt:lpstr>'Posebni dio'!__S2A_Master_DS__X</vt:lpstr>
      <vt:lpstr>'Posebni dio'!__S2A_Naslov_DS__</vt:lpstr>
      <vt:lpstr>Sažetak!S0A_Ver1</vt:lpstr>
      <vt:lpstr>'Račun financiranja'!S1A_RedoviSveuk</vt:lpstr>
      <vt:lpstr>'Račun prihoda i rashoda'!S1A_RedoviSveuk</vt:lpstr>
      <vt:lpstr>'Posebni dio'!S2A_RedoviSveuk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martina.hampovcan</cp:lastModifiedBy>
  <dcterms:created xsi:type="dcterms:W3CDTF">2026-03-11T08:02:39Z</dcterms:created>
  <dcterms:modified xsi:type="dcterms:W3CDTF">2026-03-27T07:41:57Z</dcterms:modified>
</cp:coreProperties>
</file>