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martina.hampovcan\Desktop\"/>
    </mc:Choice>
  </mc:AlternateContent>
  <xr:revisionPtr revIDLastSave="0" documentId="13_ncr:1_{66226D2F-A23E-4E20-8993-6F6330A4BD6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Sažetak!$A$8:$F$26</definedName>
    <definedName name="__S0A_Naslov_DS__" localSheetId="0">Sažetak!$A$1:$F$7</definedName>
    <definedName name="__S1A_G01_DS__X" localSheetId="2">'Račun financiranja'!#REF!</definedName>
    <definedName name="__S1A_G01_DS__X" localSheetId="1">'Račun prihoda i rashoda'!$A$7:$F$23</definedName>
    <definedName name="__S1A_G02_DS__X" localSheetId="2">'Račun financiranja'!#REF!</definedName>
    <definedName name="__S1A_G02_DS__X" localSheetId="1">'Račun prihoda i rashoda'!$A$8:$F$10</definedName>
    <definedName name="__S1A_G03_DS__X" localSheetId="2">'Račun financiranja'!#REF!</definedName>
    <definedName name="__S1A_G03_DS__X" localSheetId="1">'Račun prihoda i rashoda'!$A$9:$F$10</definedName>
    <definedName name="__S1A_Master_DS__X" localSheetId="2">'Račun financiranja'!#REF!</definedName>
    <definedName name="__S1A_Master_DS__X" localSheetId="1">'Račun prihoda i rashoda'!$A$10:$F$10</definedName>
    <definedName name="__S1A_Naslov_DS__" localSheetId="2">'Račun financiranja'!$A$1:$F$6</definedName>
    <definedName name="__S1A_Naslov_DS__" localSheetId="1">'Račun prihoda i rashoda'!$A$1:$F$6</definedName>
    <definedName name="__S2A_G01_DS__X" localSheetId="3">'Posebni dio'!$A$6:$F$7</definedName>
    <definedName name="__S2A_Master_DS__X" localSheetId="3">'Posebni dio'!$A$7:$F$7</definedName>
    <definedName name="__S2A_Naslov_DS__" localSheetId="3">'Posebni dio'!$A$1:$F$5</definedName>
    <definedName name="S0A_RedoviSveuk" localSheetId="0">Sažetak!#REF!</definedName>
    <definedName name="S0A_Ver1" localSheetId="0">Sažetak!$A$8:$F$26</definedName>
    <definedName name="S1A_RedoviSveuk" localSheetId="2">'Račun financiranja'!$A$7:$F$7</definedName>
    <definedName name="S1A_RedoviSveuk" localSheetId="1">'Račun prihoda i rashoda'!$A$28:$F$28</definedName>
    <definedName name="S2A_RedoviSveuk" localSheetId="3">'Posebni dio'!$A$8:$F$8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F25" i="2"/>
  <c r="F22" i="2"/>
  <c r="F14" i="2"/>
  <c r="F13" i="2"/>
  <c r="F12" i="2"/>
  <c r="F11" i="2"/>
  <c r="F10" i="2"/>
  <c r="F9" i="2"/>
  <c r="F8" i="2"/>
  <c r="E82" i="5"/>
  <c r="F82" i="5"/>
  <c r="E72" i="3"/>
  <c r="F72" i="3"/>
  <c r="C101" i="5"/>
  <c r="D101" i="5"/>
  <c r="C102" i="5"/>
  <c r="D102" i="5"/>
  <c r="C99" i="5"/>
  <c r="D99" i="5"/>
  <c r="D96" i="5" s="1"/>
  <c r="D94" i="5" s="1"/>
  <c r="D92" i="5" s="1"/>
  <c r="D91" i="5" s="1"/>
  <c r="C97" i="5"/>
  <c r="D97" i="5"/>
  <c r="C89" i="5"/>
  <c r="D89" i="5"/>
  <c r="C87" i="5"/>
  <c r="D87" i="5"/>
  <c r="C83" i="5"/>
  <c r="D83" i="5"/>
  <c r="C80" i="5"/>
  <c r="D80" i="5"/>
  <c r="C65" i="5"/>
  <c r="D65" i="5"/>
  <c r="C61" i="5"/>
  <c r="D61" i="5"/>
  <c r="C43" i="5"/>
  <c r="D43" i="5"/>
  <c r="C39" i="5"/>
  <c r="D39" i="5"/>
  <c r="C35" i="5"/>
  <c r="C28" i="5" s="1"/>
  <c r="D35" i="5"/>
  <c r="D28" i="5" s="1"/>
  <c r="C29" i="5"/>
  <c r="D29" i="5"/>
  <c r="C8" i="5"/>
  <c r="D8" i="5"/>
  <c r="C6" i="5"/>
  <c r="C118" i="3"/>
  <c r="C116" i="3"/>
  <c r="C114" i="3"/>
  <c r="C108" i="3"/>
  <c r="D108" i="3"/>
  <c r="C106" i="3"/>
  <c r="C103" i="3"/>
  <c r="C101" i="3"/>
  <c r="C99" i="3"/>
  <c r="C86" i="3"/>
  <c r="D86" i="3"/>
  <c r="C85" i="3"/>
  <c r="D85" i="3"/>
  <c r="C83" i="3"/>
  <c r="D83" i="3"/>
  <c r="C82" i="3"/>
  <c r="D82" i="3"/>
  <c r="C80" i="3"/>
  <c r="D80" i="3"/>
  <c r="C77" i="3"/>
  <c r="D77" i="3"/>
  <c r="C75" i="3"/>
  <c r="D75" i="3"/>
  <c r="C68" i="3"/>
  <c r="D68" i="3"/>
  <c r="C62" i="3"/>
  <c r="D62" i="3"/>
  <c r="C52" i="3"/>
  <c r="D52" i="3"/>
  <c r="C47" i="3"/>
  <c r="D47" i="3"/>
  <c r="C43" i="3"/>
  <c r="D43" i="3"/>
  <c r="D42" i="3"/>
  <c r="C40" i="3"/>
  <c r="D40" i="3"/>
  <c r="C38" i="3"/>
  <c r="D38" i="3"/>
  <c r="D35" i="3" s="1"/>
  <c r="C36" i="3"/>
  <c r="D36" i="3"/>
  <c r="C28" i="3"/>
  <c r="D28" i="3"/>
  <c r="C26" i="3"/>
  <c r="D26" i="3"/>
  <c r="C25" i="3"/>
  <c r="D25" i="3"/>
  <c r="C24" i="3"/>
  <c r="D24" i="3"/>
  <c r="C21" i="3"/>
  <c r="D21" i="3"/>
  <c r="C20" i="3"/>
  <c r="D20" i="3"/>
  <c r="C14" i="3"/>
  <c r="C11" i="3" s="1"/>
  <c r="D14" i="3"/>
  <c r="D11" i="3" s="1"/>
  <c r="C12" i="3"/>
  <c r="D12" i="3"/>
  <c r="C9" i="3"/>
  <c r="D9" i="3"/>
  <c r="C8" i="3"/>
  <c r="D8" i="3"/>
  <c r="C17" i="3"/>
  <c r="D17" i="3"/>
  <c r="C16" i="3"/>
  <c r="F16" i="3" s="1"/>
  <c r="D16" i="3"/>
  <c r="F14" i="3"/>
  <c r="D118" i="3"/>
  <c r="B118" i="3"/>
  <c r="D103" i="3"/>
  <c r="B103" i="3"/>
  <c r="B19" i="5"/>
  <c r="B18" i="5"/>
  <c r="F95" i="5"/>
  <c r="E95" i="5"/>
  <c r="F93" i="5"/>
  <c r="E93" i="5"/>
  <c r="B80" i="5"/>
  <c r="B68" i="3"/>
  <c r="B69" i="3"/>
  <c r="B14" i="3"/>
  <c r="B12" i="3"/>
  <c r="B16" i="3"/>
  <c r="B17" i="3"/>
  <c r="B8" i="3"/>
  <c r="F13" i="3"/>
  <c r="E13" i="3"/>
  <c r="E15" i="3"/>
  <c r="F15" i="3"/>
  <c r="F17" i="3"/>
  <c r="E18" i="3"/>
  <c r="F18" i="3"/>
  <c r="E19" i="3"/>
  <c r="F19" i="3"/>
  <c r="C96" i="5" l="1"/>
  <c r="C94" i="5" s="1"/>
  <c r="C92" i="5" s="1"/>
  <c r="C91" i="5" s="1"/>
  <c r="C63" i="5" s="1"/>
  <c r="D64" i="5"/>
  <c r="C64" i="5"/>
  <c r="D63" i="5"/>
  <c r="D26" i="5" s="1"/>
  <c r="D38" i="5"/>
  <c r="C38" i="5"/>
  <c r="D37" i="5"/>
  <c r="C37" i="5"/>
  <c r="D27" i="5"/>
  <c r="C27" i="5"/>
  <c r="C35" i="3"/>
  <c r="D74" i="3"/>
  <c r="C74" i="3"/>
  <c r="D73" i="3"/>
  <c r="C73" i="3"/>
  <c r="C42" i="3"/>
  <c r="C34" i="3" s="1"/>
  <c r="D34" i="3"/>
  <c r="C7" i="3"/>
  <c r="D7" i="3"/>
  <c r="F12" i="3"/>
  <c r="E14" i="3"/>
  <c r="B11" i="3"/>
  <c r="E12" i="3"/>
  <c r="E17" i="3"/>
  <c r="E16" i="3"/>
  <c r="F94" i="5" l="1"/>
  <c r="C18" i="5"/>
  <c r="C19" i="5"/>
  <c r="C26" i="5"/>
  <c r="D19" i="5"/>
  <c r="D18" i="5"/>
  <c r="F103" i="5"/>
  <c r="E103" i="5"/>
  <c r="F102" i="5"/>
  <c r="B102" i="5"/>
  <c r="E102" i="5" s="1"/>
  <c r="F101" i="5"/>
  <c r="B101" i="5"/>
  <c r="E101" i="5" s="1"/>
  <c r="F100" i="5"/>
  <c r="E100" i="5"/>
  <c r="F99" i="5"/>
  <c r="B99" i="5"/>
  <c r="E99" i="5" s="1"/>
  <c r="F98" i="5"/>
  <c r="E98" i="5"/>
  <c r="F97" i="5"/>
  <c r="B97" i="5"/>
  <c r="F90" i="5"/>
  <c r="E90" i="5"/>
  <c r="B89" i="5"/>
  <c r="F88" i="5"/>
  <c r="E88" i="5"/>
  <c r="F87" i="5"/>
  <c r="B87" i="5"/>
  <c r="F86" i="5"/>
  <c r="E86" i="5"/>
  <c r="F85" i="5"/>
  <c r="E85" i="5"/>
  <c r="F84" i="5"/>
  <c r="E84" i="5"/>
  <c r="F83" i="5"/>
  <c r="B83" i="5"/>
  <c r="F81" i="5"/>
  <c r="E81" i="5"/>
  <c r="F80" i="5"/>
  <c r="F79" i="5"/>
  <c r="E79" i="5"/>
  <c r="F78" i="5"/>
  <c r="E78" i="5"/>
  <c r="F77" i="5"/>
  <c r="E77" i="5"/>
  <c r="F76" i="5"/>
  <c r="E76" i="5"/>
  <c r="F75" i="5"/>
  <c r="E75" i="5"/>
  <c r="F74" i="5"/>
  <c r="E74" i="5"/>
  <c r="F73" i="5"/>
  <c r="E73" i="5"/>
  <c r="F72" i="5"/>
  <c r="E72" i="5"/>
  <c r="F71" i="5"/>
  <c r="E71" i="5"/>
  <c r="F70" i="5"/>
  <c r="E70" i="5"/>
  <c r="F69" i="5"/>
  <c r="E69" i="5"/>
  <c r="F68" i="5"/>
  <c r="E68" i="5"/>
  <c r="F67" i="5"/>
  <c r="E67" i="5"/>
  <c r="F66" i="5"/>
  <c r="E66" i="5"/>
  <c r="F65" i="5"/>
  <c r="B65" i="5"/>
  <c r="F62" i="5"/>
  <c r="E62" i="5"/>
  <c r="F61" i="5"/>
  <c r="B61" i="5"/>
  <c r="F60" i="5"/>
  <c r="E60" i="5"/>
  <c r="F59" i="5"/>
  <c r="E59" i="5"/>
  <c r="F58" i="5"/>
  <c r="E58" i="5"/>
  <c r="F57" i="5"/>
  <c r="E57" i="5"/>
  <c r="F56" i="5"/>
  <c r="E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37" i="5"/>
  <c r="B43" i="5"/>
  <c r="F42" i="5"/>
  <c r="E42" i="5"/>
  <c r="F41" i="5"/>
  <c r="E41" i="5"/>
  <c r="F40" i="5"/>
  <c r="E40" i="5"/>
  <c r="F39" i="5"/>
  <c r="B39" i="5"/>
  <c r="F36" i="5"/>
  <c r="E36" i="5"/>
  <c r="B35" i="5"/>
  <c r="F34" i="5"/>
  <c r="E34" i="5"/>
  <c r="F33" i="5"/>
  <c r="E33" i="5"/>
  <c r="F32" i="5"/>
  <c r="E32" i="5"/>
  <c r="F31" i="5"/>
  <c r="E31" i="5"/>
  <c r="F30" i="5"/>
  <c r="E30" i="5"/>
  <c r="F29" i="5"/>
  <c r="B29" i="5"/>
  <c r="D17" i="5"/>
  <c r="B17" i="5"/>
  <c r="B8" i="5"/>
  <c r="F7" i="5"/>
  <c r="E7" i="5"/>
  <c r="D6" i="5"/>
  <c r="B6" i="5"/>
  <c r="E6" i="5" s="1"/>
  <c r="D5" i="5"/>
  <c r="C5" i="5"/>
  <c r="B5" i="5"/>
  <c r="D30" i="4"/>
  <c r="C30" i="4"/>
  <c r="F30" i="4" s="1"/>
  <c r="B30" i="4"/>
  <c r="E30" i="4" s="1"/>
  <c r="D29" i="4"/>
  <c r="F29" i="4" s="1"/>
  <c r="C29" i="4"/>
  <c r="B29" i="4"/>
  <c r="D24" i="4"/>
  <c r="C24" i="4"/>
  <c r="F24" i="4" s="1"/>
  <c r="B24" i="4"/>
  <c r="E24" i="4" s="1"/>
  <c r="D23" i="4"/>
  <c r="F23" i="4" s="1"/>
  <c r="C23" i="4"/>
  <c r="B23" i="4"/>
  <c r="F13" i="4"/>
  <c r="D13" i="4"/>
  <c r="B13" i="4"/>
  <c r="E13" i="4" s="1"/>
  <c r="D12" i="4"/>
  <c r="F12" i="4" s="1"/>
  <c r="B12" i="4"/>
  <c r="F7" i="4"/>
  <c r="E7" i="4"/>
  <c r="D7" i="4"/>
  <c r="B7" i="4"/>
  <c r="F6" i="4"/>
  <c r="D6" i="4"/>
  <c r="E6" i="4" s="1"/>
  <c r="B6" i="4"/>
  <c r="D136" i="3"/>
  <c r="C136" i="3"/>
  <c r="B136" i="3"/>
  <c r="F135" i="3"/>
  <c r="E135" i="3"/>
  <c r="D134" i="3"/>
  <c r="C134" i="3"/>
  <c r="B134" i="3"/>
  <c r="D133" i="3"/>
  <c r="C133" i="3"/>
  <c r="B133" i="3"/>
  <c r="F122" i="3"/>
  <c r="E122" i="3"/>
  <c r="D121" i="3"/>
  <c r="F121" i="3"/>
  <c r="E121" i="3"/>
  <c r="F120" i="3"/>
  <c r="E120" i="3"/>
  <c r="F118" i="3"/>
  <c r="E118" i="3"/>
  <c r="F117" i="3"/>
  <c r="E117" i="3"/>
  <c r="D116" i="3"/>
  <c r="F116" i="3"/>
  <c r="B116" i="3"/>
  <c r="F115" i="3"/>
  <c r="E115" i="3"/>
  <c r="D114" i="3"/>
  <c r="B114" i="3"/>
  <c r="D113" i="3"/>
  <c r="C113" i="3"/>
  <c r="B113" i="3"/>
  <c r="F107" i="3"/>
  <c r="E107" i="3"/>
  <c r="D106" i="3"/>
  <c r="F106" i="3"/>
  <c r="B106" i="3"/>
  <c r="E106" i="3" s="1"/>
  <c r="F105" i="3"/>
  <c r="E105" i="3"/>
  <c r="F102" i="3"/>
  <c r="E102" i="3"/>
  <c r="D101" i="3"/>
  <c r="B101" i="3"/>
  <c r="F100" i="3"/>
  <c r="E100" i="3"/>
  <c r="D99" i="3"/>
  <c r="B99" i="3"/>
  <c r="D98" i="3"/>
  <c r="C98" i="3"/>
  <c r="B98" i="3"/>
  <c r="F87" i="3"/>
  <c r="E87" i="3"/>
  <c r="F86" i="3"/>
  <c r="B86" i="3"/>
  <c r="F85" i="3"/>
  <c r="B85" i="3"/>
  <c r="F84" i="3"/>
  <c r="E84" i="3"/>
  <c r="F83" i="3"/>
  <c r="B83" i="3"/>
  <c r="F82" i="3"/>
  <c r="B82" i="3"/>
  <c r="F81" i="3"/>
  <c r="E81" i="3"/>
  <c r="F80" i="3"/>
  <c r="B80" i="3"/>
  <c r="F79" i="3"/>
  <c r="E79" i="3"/>
  <c r="F78" i="3"/>
  <c r="E78" i="3"/>
  <c r="F77" i="3"/>
  <c r="B77" i="3"/>
  <c r="F76" i="3"/>
  <c r="E76" i="3"/>
  <c r="F75" i="3"/>
  <c r="B75" i="3"/>
  <c r="F71" i="3"/>
  <c r="E71" i="3"/>
  <c r="F70" i="3"/>
  <c r="E70" i="3"/>
  <c r="F69" i="3"/>
  <c r="D69" i="3"/>
  <c r="E69" i="3"/>
  <c r="F68" i="3"/>
  <c r="F67" i="3"/>
  <c r="E67" i="3"/>
  <c r="F66" i="3"/>
  <c r="E66" i="3"/>
  <c r="F65" i="3"/>
  <c r="E65" i="3"/>
  <c r="F64" i="3"/>
  <c r="E64" i="3"/>
  <c r="F63" i="3"/>
  <c r="E63" i="3"/>
  <c r="F62" i="3"/>
  <c r="B62" i="3"/>
  <c r="E62" i="3" s="1"/>
  <c r="F61" i="3"/>
  <c r="E61" i="3"/>
  <c r="F60" i="3"/>
  <c r="E60" i="3"/>
  <c r="F59" i="3"/>
  <c r="E59" i="3"/>
  <c r="F58" i="3"/>
  <c r="E58" i="3"/>
  <c r="F57" i="3"/>
  <c r="E57" i="3"/>
  <c r="F56" i="3"/>
  <c r="E56" i="3"/>
  <c r="F55" i="3"/>
  <c r="E55" i="3"/>
  <c r="F54" i="3"/>
  <c r="E54" i="3"/>
  <c r="F53" i="3"/>
  <c r="E53" i="3"/>
  <c r="F52" i="3"/>
  <c r="B52" i="3"/>
  <c r="E52" i="3" s="1"/>
  <c r="F51" i="3"/>
  <c r="E51" i="3"/>
  <c r="F50" i="3"/>
  <c r="E50" i="3"/>
  <c r="F49" i="3"/>
  <c r="E49" i="3"/>
  <c r="F48" i="3"/>
  <c r="E48" i="3"/>
  <c r="F47" i="3"/>
  <c r="B47" i="3"/>
  <c r="F46" i="3"/>
  <c r="E46" i="3"/>
  <c r="F45" i="3"/>
  <c r="E45" i="3"/>
  <c r="F44" i="3"/>
  <c r="E44" i="3"/>
  <c r="F43" i="3"/>
  <c r="B43" i="3"/>
  <c r="E43" i="3" s="1"/>
  <c r="F41" i="3"/>
  <c r="E41" i="3"/>
  <c r="F40" i="3"/>
  <c r="B40" i="3"/>
  <c r="F39" i="3"/>
  <c r="E39" i="3"/>
  <c r="F38" i="3"/>
  <c r="B38" i="3"/>
  <c r="F37" i="3"/>
  <c r="E37" i="3"/>
  <c r="F36" i="3"/>
  <c r="B36" i="3"/>
  <c r="D33" i="3"/>
  <c r="B33" i="3"/>
  <c r="F27" i="3"/>
  <c r="E27" i="3"/>
  <c r="F26" i="3"/>
  <c r="B26" i="3"/>
  <c r="E26" i="3" s="1"/>
  <c r="F25" i="3"/>
  <c r="B25" i="3"/>
  <c r="E25" i="3" s="1"/>
  <c r="F24" i="3"/>
  <c r="B24" i="3"/>
  <c r="E24" i="3" s="1"/>
  <c r="F23" i="3"/>
  <c r="E23" i="3"/>
  <c r="F22" i="3"/>
  <c r="E22" i="3"/>
  <c r="F21" i="3"/>
  <c r="B21" i="3"/>
  <c r="F20" i="3"/>
  <c r="B20" i="3"/>
  <c r="F11" i="3"/>
  <c r="F10" i="3"/>
  <c r="E10" i="3"/>
  <c r="F9" i="3"/>
  <c r="B9" i="3"/>
  <c r="E9" i="3" s="1"/>
  <c r="F8" i="3"/>
  <c r="E8" i="3"/>
  <c r="F6" i="3"/>
  <c r="D6" i="3"/>
  <c r="E6" i="3" s="1"/>
  <c r="B6" i="3"/>
  <c r="D25" i="2"/>
  <c r="C25" i="2"/>
  <c r="B25" i="2"/>
  <c r="F24" i="2"/>
  <c r="E24" i="2"/>
  <c r="F23" i="2"/>
  <c r="E23" i="2"/>
  <c r="D22" i="2"/>
  <c r="C22" i="2"/>
  <c r="B22" i="2"/>
  <c r="E22" i="2" s="1"/>
  <c r="F21" i="2"/>
  <c r="E21" i="2"/>
  <c r="F20" i="2"/>
  <c r="E20" i="2"/>
  <c r="D19" i="2"/>
  <c r="F19" i="2" s="1"/>
  <c r="C19" i="2"/>
  <c r="B19" i="2"/>
  <c r="F18" i="2"/>
  <c r="E18" i="2"/>
  <c r="D18" i="2"/>
  <c r="C18" i="2"/>
  <c r="B18" i="2"/>
  <c r="D14" i="2"/>
  <c r="C14" i="2"/>
  <c r="C26" i="2" s="1"/>
  <c r="B14" i="2"/>
  <c r="D13" i="2"/>
  <c r="C13" i="2"/>
  <c r="B13" i="2"/>
  <c r="E13" i="2" s="1"/>
  <c r="E12" i="2"/>
  <c r="E11" i="2"/>
  <c r="D10" i="2"/>
  <c r="C10" i="2"/>
  <c r="B10" i="2"/>
  <c r="E10" i="2" s="1"/>
  <c r="E9" i="2"/>
  <c r="E8" i="2"/>
  <c r="D7" i="2"/>
  <c r="F7" i="2" s="1"/>
  <c r="C7" i="2"/>
  <c r="B7" i="2"/>
  <c r="E25" i="2" l="1"/>
  <c r="D26" i="2"/>
  <c r="F74" i="3"/>
  <c r="E11" i="3"/>
  <c r="E36" i="3"/>
  <c r="E47" i="3"/>
  <c r="E83" i="3"/>
  <c r="E20" i="3"/>
  <c r="E99" i="3"/>
  <c r="B74" i="3"/>
  <c r="E74" i="3" s="1"/>
  <c r="F99" i="3"/>
  <c r="E103" i="3"/>
  <c r="E134" i="3"/>
  <c r="E21" i="3"/>
  <c r="F103" i="3"/>
  <c r="E114" i="3"/>
  <c r="F134" i="3"/>
  <c r="E75" i="3"/>
  <c r="E80" i="3"/>
  <c r="E85" i="3"/>
  <c r="E136" i="3"/>
  <c r="E68" i="3"/>
  <c r="E86" i="3"/>
  <c r="F136" i="3"/>
  <c r="E97" i="5"/>
  <c r="B96" i="5"/>
  <c r="B94" i="5" s="1"/>
  <c r="E94" i="5" s="1"/>
  <c r="E83" i="5"/>
  <c r="E89" i="5"/>
  <c r="F96" i="5"/>
  <c r="E5" i="5"/>
  <c r="E39" i="5"/>
  <c r="E65" i="5"/>
  <c r="E87" i="5"/>
  <c r="F6" i="5"/>
  <c r="E8" i="5"/>
  <c r="F8" i="5"/>
  <c r="E29" i="5"/>
  <c r="E61" i="5"/>
  <c r="F5" i="5"/>
  <c r="F38" i="5"/>
  <c r="E17" i="5"/>
  <c r="B7" i="3"/>
  <c r="F42" i="3"/>
  <c r="D123" i="3"/>
  <c r="F7" i="3"/>
  <c r="E77" i="3"/>
  <c r="E82" i="3"/>
  <c r="B123" i="3"/>
  <c r="B108" i="3"/>
  <c r="E40" i="3"/>
  <c r="C123" i="3"/>
  <c r="F113" i="3"/>
  <c r="B42" i="3"/>
  <c r="E42" i="3" s="1"/>
  <c r="E98" i="3"/>
  <c r="F114" i="3"/>
  <c r="E33" i="3"/>
  <c r="B26" i="2"/>
  <c r="E35" i="5"/>
  <c r="B28" i="5"/>
  <c r="B27" i="5"/>
  <c r="E113" i="3"/>
  <c r="F28" i="5"/>
  <c r="F35" i="5"/>
  <c r="F27" i="5"/>
  <c r="E43" i="5"/>
  <c r="B37" i="5"/>
  <c r="E37" i="5" s="1"/>
  <c r="B38" i="5"/>
  <c r="E80" i="5"/>
  <c r="F73" i="3"/>
  <c r="F17" i="5"/>
  <c r="E7" i="2"/>
  <c r="E23" i="4"/>
  <c r="B64" i="5"/>
  <c r="F89" i="5"/>
  <c r="F64" i="5"/>
  <c r="E19" i="2"/>
  <c r="F33" i="3"/>
  <c r="F98" i="3"/>
  <c r="E116" i="3"/>
  <c r="E101" i="3"/>
  <c r="E29" i="4"/>
  <c r="E14" i="2"/>
  <c r="F101" i="3"/>
  <c r="F133" i="3"/>
  <c r="E133" i="3"/>
  <c r="B28" i="3"/>
  <c r="F28" i="3"/>
  <c r="F35" i="3"/>
  <c r="E12" i="4"/>
  <c r="F43" i="5"/>
  <c r="B35" i="3"/>
  <c r="E38" i="3"/>
  <c r="B73" i="3"/>
  <c r="E73" i="3" s="1"/>
  <c r="E26" i="2" l="1"/>
  <c r="E108" i="3"/>
  <c r="F34" i="3"/>
  <c r="E123" i="3"/>
  <c r="E35" i="3"/>
  <c r="E96" i="5"/>
  <c r="E38" i="5"/>
  <c r="E27" i="5"/>
  <c r="E64" i="5"/>
  <c r="E28" i="5"/>
  <c r="E28" i="3"/>
  <c r="F123" i="3"/>
  <c r="E7" i="3"/>
  <c r="F108" i="3"/>
  <c r="B88" i="3"/>
  <c r="B34" i="3"/>
  <c r="E34" i="3" s="1"/>
  <c r="D88" i="3"/>
  <c r="F88" i="3" s="1"/>
  <c r="E88" i="3" l="1"/>
  <c r="F91" i="5"/>
  <c r="F92" i="5"/>
  <c r="B92" i="5"/>
  <c r="B91" i="5" s="1"/>
  <c r="D104" i="5" l="1"/>
  <c r="F104" i="5" s="1"/>
  <c r="E92" i="5"/>
  <c r="B63" i="5"/>
  <c r="B26" i="5" s="1"/>
  <c r="E91" i="5"/>
  <c r="F18" i="5" l="1"/>
  <c r="F63" i="5"/>
  <c r="F26" i="5"/>
  <c r="F19" i="5"/>
  <c r="B104" i="5"/>
  <c r="E104" i="5" s="1"/>
  <c r="E63" i="5"/>
  <c r="E19" i="5"/>
  <c r="E18" i="5"/>
  <c r="E26" i="5" l="1"/>
</calcChain>
</file>

<file path=xl/sharedStrings.xml><?xml version="1.0" encoding="utf-8"?>
<sst xmlns="http://schemas.openxmlformats.org/spreadsheetml/2006/main" count="323" uniqueCount="186">
  <si>
    <t>MINISTARSTVO KULTURE I MEDIJA</t>
  </si>
  <si>
    <t>IZVRŠENJE PRORAČUNA ZA 2026. GODINU</t>
  </si>
  <si>
    <t>I. OPĆI DIO</t>
  </si>
  <si>
    <t>SAŽETAK  RAČUNA PRIHODA I RASHODA I RAČUNA FINANCIRANJA</t>
  </si>
  <si>
    <t>A. SAŽETAK  RAČUNA PRIHODA I RASHODA</t>
  </si>
  <si>
    <t>Brojčana oznaka i naziv</t>
  </si>
  <si>
    <t>Ostvarenje /
Izvršenje
01.-06.2025.</t>
  </si>
  <si>
    <t>Izvorni plan
2026.</t>
  </si>
  <si>
    <t>Ostvarenje /
Izvršenje
01.-06.2026.</t>
  </si>
  <si>
    <t>Indeks
izvršenja
01.-06.2025.</t>
  </si>
  <si>
    <t>Indeks
izvršenja
01.-06.2026.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</si>
  <si>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</si>
  <si>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</si>
  <si>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</si>
  <si>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</si>
  <si>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</si>
  <si>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</si>
  <si>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</si>
  <si>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</si>
  <si>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</si>
  <si>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</si>
  <si>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</si>
  <si>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</si>
  <si>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</si>
  <si>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</si>
  <si>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</si>
  <si>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</si>
  <si>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</si>
  <si>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</si>
  <si>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</si>
  <si>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</si>
  <si>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>Izvršenje na 30.06.2025.</t>
  </si>
  <si>
    <t>Izvršenje 2026.</t>
  </si>
  <si>
    <t>Indeks izvršenje / izvršenje prethodne godine</t>
  </si>
  <si>
    <t>Indeks izvršenje / tekući plan</t>
  </si>
  <si>
    <t xml:space="preserve"> 60 DRRH/60</t>
  </si>
  <si>
    <t xml:space="preserve">  600 DONOS/ODNOS</t>
  </si>
  <si>
    <t xml:space="preserve">   6000 DONOS/ODNOS</t>
  </si>
  <si>
    <t xml:space="preserve"> 63 Pomoći iz inozemstva i od subjekata unutar općeg proračuna</t>
  </si>
  <si>
    <t xml:space="preserve">  639 Prijenosi između proračunskih korisnika istog proračuna</t>
  </si>
  <si>
    <t xml:space="preserve">   6394 Kapitalni prijenosi između prorač. kor. istog prorač. temelj prijenosa EU sred.</t>
  </si>
  <si>
    <t xml:space="preserve"> 66 Prihodi od prodaje proizvoda i robe te pruženih usluga i prihodi od donacija</t>
  </si>
  <si>
    <t xml:space="preserve">  661 Prihodi od prodaje proizvoda i robe te pruženih usluga</t>
  </si>
  <si>
    <t xml:space="preserve">   6614 Prihodi od prodaje proizvoda i robe</t>
  </si>
  <si>
    <t xml:space="preserve">   6615 Prihodi od pruženih usluga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</si>
  <si>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</si>
  <si>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</si>
  <si>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</si>
  <si>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  6712 Prihodi iz nadležnog proračuna za fin. rashoda za nabavu nefinac. imovine</t>
  </si>
  <si>
    <t xml:space="preserve"> 72 Prihodi od prodaje proizvedene dugotrajne imovine</t>
  </si>
  <si>
    <t xml:space="preserve">  722 Prihodi od prodaje postrojenja i opreme</t>
  </si>
  <si>
    <t xml:space="preserve">   7227 Uređaji, strojevi i oprema za ostale namjene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</si>
  <si>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</si>
  <si>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</si>
  <si>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</si>
  <si>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</si>
  <si>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</si>
  <si>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</si>
  <si>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</si>
  <si>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</si>
  <si>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</si>
  <si>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</si>
  <si>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</si>
  <si>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</si>
  <si>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</si>
  <si>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</si>
  <si>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322 Rashodi za materijal i energiju</t>
  </si>
  <si>
    <t xml:space="preserve">   3221 Uredski materijal i ostali materijalni rashodi</t>
  </si>
  <si>
    <t xml:space="preserve">   3223 Energija</t>
  </si>
  <si>
    <t xml:space="preserve">   3225 Sitni inventar i autogume</t>
  </si>
  <si>
    <t xml:space="preserve">   3227 Službena, radna i zaštitna odjeća i obuća</t>
  </si>
  <si>
    <t xml:space="preserve">  323 Rashodi za usluge</t>
  </si>
  <si>
    <t xml:space="preserve">   3231 Usluge telefona, interneta,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</si>
  <si>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</si>
  <si>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</si>
  <si>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</si>
  <si>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3235 Zakupnine i najamnine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</si>
  <si>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</si>
  <si>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</si>
  <si>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</si>
  <si>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</si>
  <si>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</si>
  <si>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3292 Premije osiguranja</t>
  </si>
  <si>
    <t xml:space="preserve">   3293 Reprezentacija</t>
  </si>
  <si>
    <t xml:space="preserve">   3294 Članarine i norme</t>
  </si>
  <si>
    <t xml:space="preserve">   3295 Pristojbe i naknade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</si>
  <si>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</si>
  <si>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</si>
  <si>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</si>
  <si>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</si>
  <si>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 3432 Negativne tečajne razlike i razlike zbog primjene valutne klauzule</t>
  </si>
  <si>
    <t xml:space="preserve"> 42 Rashodi za nabavu proizvedene dugotrajne imovine</t>
  </si>
  <si>
    <t xml:space="preserve">  421 Građevinski objekti</t>
  </si>
  <si>
    <t xml:space="preserve">   4212 Poslovni objekti</t>
  </si>
  <si>
    <t xml:space="preserve">  422 Postrojenja i oprema</t>
  </si>
  <si>
    <t xml:space="preserve">   4221 Uredska oprema i namještaj</t>
  </si>
  <si>
    <t xml:space="preserve">   4227 Uređaji, strojevi i oprema za ostale namjene</t>
  </si>
  <si>
    <t xml:space="preserve">  424 Knjige, umjetnička djela i ostale izložbene vrijednosti</t>
  </si>
  <si>
    <t xml:space="preserve">   4241 Knjige</t>
  </si>
  <si>
    <t xml:space="preserve"> 43 Rashodi za nabavu plemenitih metala i ostalih pohranjenih vrijednosti</t>
  </si>
  <si>
    <t xml:space="preserve">  431 Plemeniti metali i ostale pohranjene vrijednosti</t>
  </si>
  <si>
    <t xml:space="preserve">   4312 Pohranjene knjige, umjetnička djela i slične vrijednosti</t>
  </si>
  <si>
    <t xml:space="preserve"> 45 Rashodi za dodatna ulaganja na nefinancijskoj imovini</t>
  </si>
  <si>
    <t xml:space="preserve">  451 Dodatna ulaganja na građevinskim objektima</t>
  </si>
  <si>
    <t xml:space="preserve">   4511 Dodatna ulaganja na građevinskim objektima</t>
  </si>
  <si>
    <t>IZVJEŠTAJ O PRIHODIMA I RASHODIMA PREMA IZVORIMA FINANCIRANJA</t>
  </si>
  <si>
    <t>1 OPĆI PRIHODI I PRIMICI</t>
  </si>
  <si>
    <t xml:space="preserve"> 11 Iz proračuna</t>
  </si>
  <si>
    <t>3 VLASTITI PRIHODI</t>
  </si>
  <si>
    <t xml:space="preserve"> 31 Vlastiti prihodi</t>
  </si>
  <si>
    <t>5 POMOĆI</t>
  </si>
  <si>
    <t xml:space="preserve"> 58100 Mehanizam za oporavak i otpornost - bespovratna sredstva - raspoloživ predujam ili unaprijed naplaće</t>
  </si>
  <si>
    <t>7 PRIHODI OD PRODAJE ILI ZAMJENE NEFINANC. IMOVINE I NAKNADE S NASLOVA OSIGURANJA</t>
  </si>
  <si>
    <t xml:space="preserve"> 71 prihodi od prodaje ili zamjene nefinancijske imovin</t>
  </si>
  <si>
    <t>IZVJEŠTAJ O RASHODIMA PREMA FUNKCIJSKOJ KLASIFIKACIJI</t>
  </si>
  <si>
    <t>08 Rekreacija, kultura i religija</t>
  </si>
  <si>
    <t xml:space="preserve"> 0820 FUNK.PODRUČJE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</si>
  <si>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</si>
  <si>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</si>
  <si>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</si>
  <si>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</si>
  <si>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</si>
  <si>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</si>
  <si>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ORGANIZACIJSKOJ KLASIFIKACIJI</t>
  </si>
  <si>
    <t>RASHODI I IZDACI</t>
  </si>
  <si>
    <t>055 MINISTARSTVO KULTURE</t>
  </si>
  <si>
    <t xml:space="preserve"> 05535 ARHIVI</t>
  </si>
  <si>
    <t>IZVJEŠTAJ PO PROGRAMSKOJ KLASIFIKACIJI</t>
  </si>
  <si>
    <t xml:space="preserve">            Rekapitulacija izvora financiranja</t>
  </si>
  <si>
    <t xml:space="preserve">            11 Iz proračuna</t>
  </si>
  <si>
    <t xml:space="preserve">            31 Vlastiti prihodi</t>
  </si>
  <si>
    <t xml:space="preserve">            58100 Mehanizam za oporavak i otpornost - bespovratna sredstva - raspoloživ predujam ili unaprijed naplaće</t>
  </si>
  <si>
    <t xml:space="preserve">            71 prihodi od prodaje ili zamjene nefinancijske imovin</t>
  </si>
  <si>
    <t xml:space="preserve">  3902 ARHIVSKA DJELATNOST</t>
  </si>
  <si>
    <t xml:space="preserve">   A565028 PROGRAMI ARHIVSKE DJELATNOSTI</t>
  </si>
  <si>
    <t xml:space="preserve">    11 Iz proračuna</t>
  </si>
  <si>
    <t xml:space="preserve">     32 Materijalni rashodi</t>
  </si>
  <si>
    <t xml:space="preserve">      3221 Uredski materijal i ostali materijalni rashodi</t>
  </si>
  <si>
    <t xml:space="preserve">      3225 Sitni inventar i autogume</t>
  </si>
  <si>
    <t xml:space="preserve">      3233 Usluge promidžbe i informiranja</t>
  </si>
  <si>
    <t xml:space="preserve">      3237 Intelektualne i osobne usluge</t>
  </si>
  <si>
    <t xml:space="preserve">      3239 Ostale usluge</t>
  </si>
  <si>
    <t xml:space="preserve">     42 Rashodi za nabavu proizvedene dugotrajne imovine</t>
  </si>
  <si>
    <t xml:space="preserve">      4221 Uredska oprema i namještaj</t>
  </si>
  <si>
    <t xml:space="preserve">   A783000 ADMINISTRACIJA I UPRAVLJANJE</t>
  </si>
  <si>
    <t xml:space="preserve">     31 Rashodi za zaposlene</t>
  </si>
  <si>
    <t xml:space="preserve">      3111 Plaće za redovan rad</t>
  </si>
  <si>
    <t xml:space="preserve">      3121 Ostali rashodi za zaposlene</t>
  </si>
  <si>
    <t xml:space="preserve">      3132 Doprinosi za obvezno zdravstveno osiguranje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</si>
  <si>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</si>
  <si>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</si>
  <si>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</si>
  <si>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3223 Energija</t>
  </si>
  <si>
    <t xml:space="preserve">      3231 Usluge telefona, interneta, pošte i prijevoza</t>
  </si>
  <si>
    <t xml:space="preserve">      3232 Usluge tekućeg i investicijskog održavanja</t>
  </si>
  <si>
    <t xml:space="preserve">      3234 Komunalne usluge</t>
  </si>
  <si>
    <t xml:space="preserve">      3235 Zakupnine i najamnine</t>
  </si>
  <si>
    <t xml:space="preserve">      3236 Zdravstvene i veterinarske usluge</t>
  </si>
  <si>
    <t xml:space="preserve">      3238 Računalne usluge</t>
  </si>
  <si>
    <t xml:space="preserve">      3292 Premije osiguranja</t>
  </si>
  <si>
    <t xml:space="preserve">      3295 Pristojbe i naknade</t>
  </si>
  <si>
    <t xml:space="preserve">      3299 Ostali nespomenuti rashodi poslovanja</t>
  </si>
  <si>
    <t xml:space="preserve">     34 Financijski rashodi</t>
  </si>
  <si>
    <t xml:space="preserve">      3431 Bankarske usluge i usluge platnog prometa</t>
  </si>
  <si>
    <t xml:space="preserve">   A783001 ADMINISTRACIJA I UPRAVLJANJE (IZ EVIDENCIJSKIH PRIHODA)</t>
  </si>
  <si>
    <t xml:space="preserve">    31 Vlastiti prihodi</t>
  </si>
  <si>
    <t xml:space="preserve">      3227 Službena, radna i zaštitna odjeća i obuća</t>
  </si>
  <si>
    <t xml:space="preserve">      3293 Reprezentacija</t>
  </si>
  <si>
    <t xml:space="preserve">      3294 Članarine i norme</t>
  </si>
  <si>
    <t xml:space="preserve">      3432 Negativne tečajne razlike i razlike zbog primjene valutne klauzule</t>
  </si>
  <si>
    <t xml:space="preserve">      4227 Uređaji, strojevi i oprema za ostale namjene</t>
  </si>
  <si>
    <t xml:space="preserve">      4241 Knjige</t>
  </si>
  <si>
    <t xml:space="preserve">     43 Rashodi za nabavu plemenitih metala i ostalih pohranjenih vrijednosti</t>
  </si>
  <si>
    <t xml:space="preserve">      4312 Pohranjene knjige, umjetnička djela i slične vrijednosti</t>
  </si>
  <si>
    <t xml:space="preserve">     45 Rashodi za dodatna ulaganja na nefinancijskoj imovini</t>
  </si>
  <si>
    <t xml:space="preserve">      4511 Dodatna ulaganja na građevinskim objektima</t>
  </si>
  <si>
    <t xml:space="preserve">    58100 Mehanizam za oporavak i otpornost - bespovratna sredstva - raspoloživ predujam ili unaprijed naplaće</t>
  </si>
  <si>
    <t xml:space="preserve">      4212 Poslovni objekti</t>
  </si>
  <si>
    <t xml:space="preserve">    71 prihodi od prodaje ili zamjene nefinancijske imovin</t>
  </si>
  <si>
    <t xml:space="preserve">  638 Pomoći temeljem prijenosa EU sredstava</t>
  </si>
  <si>
    <t xml:space="preserve">   6381 Tekuće pomoći temeljem prijenosa EU sredstava</t>
  </si>
  <si>
    <t xml:space="preserve">   3433 Zatezne kamate</t>
  </si>
  <si>
    <t xml:space="preserve">      3433 Zatezne kamate</t>
  </si>
  <si>
    <t xml:space="preserve">    52 ŽUP. ,GRAD, OPĆINA</t>
  </si>
  <si>
    <t xml:space="preserve">            52 ŽUP., GRAD, OPĆINA</t>
  </si>
  <si>
    <t xml:space="preserve"> 52 Pomoći grad. i župan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</si>
</sst>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5117038483843"/>
        <bgColor auto="1"/>
      </patternFill>
    </fill>
    <fill>
      <patternFill patternType="solid">
        <fgColor theme="0" tint="-0.14993743705557422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2065187536243"/>
        <bgColor auto="1"/>
      </patternFill>
    </fill>
    <fill>
      <patternFill patternType="solid">
        <fgColor theme="5" tint="0.79992065187536243"/>
        <bgColor auto="1"/>
      </patternFill>
    </fill>
    <fill>
      <patternFill patternType="solid">
        <fgColor theme="6" tint="0.79992065187536243"/>
        <bgColor auto="1"/>
      </patternFill>
    </fill>
    <fill>
      <patternFill patternType="solid">
        <fgColor theme="7" tint="0.79992065187536243"/>
        <bgColor auto="1"/>
      </patternFill>
    </fill>
    <fill>
      <patternFill patternType="solid">
        <fgColor theme="8" tint="0.79992065187536243"/>
        <bgColor auto="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11" fillId="0" borderId="8" xfId="0" applyNumberFormat="1" applyFont="1" applyBorder="1" applyAlignment="1">
      <alignment horizontal="right" vertical="center"/>
    </xf>
    <xf numFmtId="10" fontId="9" fillId="2" borderId="3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left" vertical="center"/>
    </xf>
    <xf numFmtId="4" fontId="15" fillId="0" borderId="0" xfId="0" applyNumberFormat="1" applyFont="1" applyAlignment="1">
      <alignment horizontal="right" vertical="center"/>
    </xf>
    <xf numFmtId="10" fontId="11" fillId="0" borderId="8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horizontal="right" vertical="center"/>
    </xf>
    <xf numFmtId="10" fontId="5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quotePrefix="1" applyFont="1"/>
    <xf numFmtId="0" fontId="13" fillId="4" borderId="2" xfId="0" applyFont="1" applyFill="1" applyBorder="1" applyAlignment="1">
      <alignment horizontal="left" vertical="center"/>
    </xf>
    <xf numFmtId="164" fontId="13" fillId="4" borderId="2" xfId="0" applyNumberFormat="1" applyFont="1" applyFill="1" applyBorder="1" applyAlignment="1">
      <alignment horizontal="right" vertical="center"/>
    </xf>
    <xf numFmtId="10" fontId="13" fillId="4" borderId="2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164" fontId="14" fillId="5" borderId="3" xfId="0" applyNumberFormat="1" applyFont="1" applyFill="1" applyBorder="1" applyAlignment="1">
      <alignment horizontal="right" vertical="center"/>
    </xf>
    <xf numFmtId="10" fontId="14" fillId="5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164" fontId="9" fillId="6" borderId="3" xfId="0" applyNumberFormat="1" applyFont="1" applyFill="1" applyBorder="1" applyAlignment="1">
      <alignment horizontal="right" vertical="center"/>
    </xf>
    <xf numFmtId="10" fontId="9" fillId="6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64" fontId="11" fillId="0" borderId="3" xfId="0" applyNumberFormat="1" applyFont="1" applyBorder="1" applyAlignment="1">
      <alignment horizontal="right" vertical="center"/>
    </xf>
    <xf numFmtId="10" fontId="11" fillId="0" borderId="3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10" fontId="5" fillId="3" borderId="4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15" fillId="0" borderId="5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10" fontId="15" fillId="0" borderId="0" xfId="0" applyNumberFormat="1" applyFont="1" applyAlignment="1">
      <alignment horizontal="center" vertical="center"/>
    </xf>
    <xf numFmtId="0" fontId="8" fillId="7" borderId="3" xfId="0" applyFont="1" applyFill="1" applyBorder="1" applyAlignment="1">
      <alignment horizontal="left" vertical="center"/>
    </xf>
    <xf numFmtId="164" fontId="8" fillId="7" borderId="3" xfId="0" applyNumberFormat="1" applyFont="1" applyFill="1" applyBorder="1" applyAlignment="1">
      <alignment horizontal="right" vertical="center"/>
    </xf>
    <xf numFmtId="10" fontId="8" fillId="7" borderId="3" xfId="0" applyNumberFormat="1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164" fontId="16" fillId="8" borderId="3" xfId="0" applyNumberFormat="1" applyFont="1" applyFill="1" applyBorder="1" applyAlignment="1">
      <alignment horizontal="right" vertical="center"/>
    </xf>
    <xf numFmtId="10" fontId="16" fillId="8" borderId="3" xfId="0" applyNumberFormat="1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left" vertical="center"/>
    </xf>
    <xf numFmtId="164" fontId="11" fillId="9" borderId="3" xfId="0" applyNumberFormat="1" applyFont="1" applyFill="1" applyBorder="1" applyAlignment="1">
      <alignment horizontal="right" vertical="center"/>
    </xf>
    <xf numFmtId="10" fontId="11" fillId="9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1" fillId="10" borderId="3" xfId="0" applyNumberFormat="1" applyFont="1" applyFill="1" applyBorder="1" applyAlignment="1">
      <alignment horizontal="right" vertical="center"/>
    </xf>
    <xf numFmtId="164" fontId="11" fillId="10" borderId="8" xfId="0" applyNumberFormat="1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zoomScaleNormal="100" workbookViewId="0">
      <pane ySplit="7" topLeftCell="A8" activePane="bottomLeft" state="frozen"/>
      <selection pane="bottomLeft" activeCell="D23" sqref="D23"/>
    </sheetView>
  </sheetViews>
  <sheetFormatPr defaultColWidth="9.140625" defaultRowHeight="15" x14ac:dyDescent="0.25"/>
  <cols>
    <col min="1" max="1" width="74" style="7" customWidth="1"/>
    <col min="2" max="4" width="19.7109375" style="7" customWidth="1"/>
    <col min="5" max="6" width="15" style="7" customWidth="1"/>
  </cols>
  <sheetData>
    <row r="1" spans="1:6" s="8" customFormat="1" ht="20.100000000000001" customHeight="1" x14ac:dyDescent="0.2">
      <c r="A1" s="9" t="s">
        <v>0</v>
      </c>
      <c r="B1" s="10"/>
      <c r="C1" s="10"/>
      <c r="D1" s="10"/>
      <c r="E1" s="10"/>
      <c r="F1" s="10"/>
    </row>
    <row r="2" spans="1:6" s="11" customFormat="1" ht="30" customHeight="1" x14ac:dyDescent="0.25">
      <c r="A2" s="60" t="s">
        <v>1</v>
      </c>
      <c r="B2" s="60"/>
      <c r="C2" s="60"/>
      <c r="D2" s="60"/>
      <c r="E2" s="60"/>
      <c r="F2" s="60"/>
    </row>
    <row r="3" spans="1:6" s="11" customFormat="1" ht="30" customHeight="1" x14ac:dyDescent="0.25">
      <c r="A3" s="61" t="s">
        <v>2</v>
      </c>
      <c r="B3" s="61"/>
      <c r="C3" s="61"/>
      <c r="D3" s="61"/>
      <c r="E3" s="61"/>
      <c r="F3" s="61"/>
    </row>
    <row r="4" spans="1:6" s="12" customFormat="1" ht="24.95" customHeight="1" x14ac:dyDescent="0.3">
      <c r="A4" s="61" t="s">
        <v>3</v>
      </c>
      <c r="B4" s="61"/>
      <c r="C4" s="61"/>
      <c r="D4" s="61"/>
      <c r="E4" s="61"/>
      <c r="F4" s="61"/>
    </row>
    <row r="5" spans="1:6" s="13" customFormat="1" ht="24.95" customHeight="1" x14ac:dyDescent="0.25">
      <c r="A5" s="14" t="s">
        <v>4</v>
      </c>
      <c r="B5" s="15"/>
      <c r="C5" s="15"/>
      <c r="D5" s="15"/>
      <c r="E5" s="15"/>
      <c r="F5" s="15"/>
    </row>
    <row r="6" spans="1:6" ht="57.6" customHeight="1" x14ac:dyDescent="0.25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</row>
    <row r="7" spans="1:6" s="17" customFormat="1" ht="15.95" customHeight="1" x14ac:dyDescent="0.25">
      <c r="A7" s="18" t="s">
        <v>11</v>
      </c>
      <c r="B7" s="18">
        <f>COLUMN()</f>
        <v>2</v>
      </c>
      <c r="C7" s="18">
        <f>COLUMN()</f>
        <v>3</v>
      </c>
      <c r="D7" s="18">
        <f>COLUMN()</f>
        <v>4</v>
      </c>
      <c r="E7" s="18" t="str">
        <f>_xlfn.CONCAT(TEXT(COLUMN(),"@")," (",TEXT(D7,"@")," / ",TEXT(B7,"@"),")")</f>
        <v>5 (4 / 2)</v>
      </c>
      <c r="F7" s="18" t="str">
        <f>_xlfn.CONCAT(TEXT(COLUMN(),"@")," (",TEXT(D7,"@")," / ",TEXT(C7,"@"),")")</f>
        <v>6 (4 / 3)</v>
      </c>
    </row>
    <row r="8" spans="1:6" s="17" customFormat="1" ht="24.95" customHeight="1" x14ac:dyDescent="0.25">
      <c r="A8" s="19" t="s">
        <v>12</v>
      </c>
      <c r="B8" s="20">
        <v>1263935.8500000001</v>
      </c>
      <c r="C8" s="20">
        <v>1165145.94</v>
      </c>
      <c r="D8" s="20">
        <v>2068937.3</v>
      </c>
      <c r="E8" s="21">
        <f t="shared" ref="E8:E14" si="0">IF(B8&lt;&gt;0,D8/B8,"-")</f>
        <v>1.6369005594706407</v>
      </c>
      <c r="F8" s="21">
        <f>IF(C8&lt;&gt;0,D8/C8,"-")</f>
        <v>1.7756894041960101</v>
      </c>
    </row>
    <row r="9" spans="1:6" s="17" customFormat="1" ht="24.95" customHeight="1" x14ac:dyDescent="0.25">
      <c r="A9" s="19" t="s">
        <v>13</v>
      </c>
      <c r="B9" s="20">
        <v>0</v>
      </c>
      <c r="C9" s="20">
        <v>0</v>
      </c>
      <c r="D9" s="20">
        <v>400</v>
      </c>
      <c r="E9" s="21" t="str">
        <f t="shared" si="0"/>
        <v>-</v>
      </c>
      <c r="F9" s="21" t="str">
        <f>IF(C9&lt;&gt;0,D9/C9,"-")</f>
        <v>-</v>
      </c>
    </row>
    <row r="10" spans="1:6" s="22" customFormat="1" ht="30" customHeight="1" x14ac:dyDescent="0.25">
      <c r="A10" s="23" t="s">
        <v>14</v>
      </c>
      <c r="B10" s="24">
        <f>B8+B9</f>
        <v>1263935.8500000001</v>
      </c>
      <c r="C10" s="24">
        <f>C8+C9</f>
        <v>1165145.94</v>
      </c>
      <c r="D10" s="24">
        <f>D8+D9</f>
        <v>2069337.3</v>
      </c>
      <c r="E10" s="25">
        <f t="shared" si="0"/>
        <v>1.6372170312282857</v>
      </c>
      <c r="F10" s="25">
        <f>IF(C10&lt;&gt;0,D10/C10,"-")</f>
        <v>1.7760327088295911</v>
      </c>
    </row>
    <row r="11" spans="1:6" s="17" customFormat="1" ht="24.95" customHeight="1" x14ac:dyDescent="0.25">
      <c r="A11" s="19" t="s">
        <v>15</v>
      </c>
      <c r="B11" s="20">
        <v>338363.36</v>
      </c>
      <c r="C11" s="20">
        <v>732216.94</v>
      </c>
      <c r="D11" s="20">
        <v>354095.14</v>
      </c>
      <c r="E11" s="21">
        <f t="shared" si="0"/>
        <v>1.0464937456585135</v>
      </c>
      <c r="F11" s="21">
        <f>IF(C11&lt;&gt;0,D11/C11,"-")</f>
        <v>0.48359320941140754</v>
      </c>
    </row>
    <row r="12" spans="1:6" s="17" customFormat="1" ht="24.95" customHeight="1" x14ac:dyDescent="0.25">
      <c r="A12" s="19" t="s">
        <v>16</v>
      </c>
      <c r="B12" s="20">
        <v>959963.13</v>
      </c>
      <c r="C12" s="20">
        <v>432929</v>
      </c>
      <c r="D12" s="20">
        <v>1720127.21</v>
      </c>
      <c r="E12" s="21">
        <f t="shared" si="0"/>
        <v>1.7918679960135553</v>
      </c>
      <c r="F12" s="21">
        <f>IF(C12&lt;&gt;0,D12/C12,"-")</f>
        <v>3.9732316615426546</v>
      </c>
    </row>
    <row r="13" spans="1:6" ht="30" customHeight="1" x14ac:dyDescent="0.25">
      <c r="A13" s="23" t="s">
        <v>17</v>
      </c>
      <c r="B13" s="24">
        <f>B11+B12</f>
        <v>1298326.49</v>
      </c>
      <c r="C13" s="24">
        <f>C11+C12</f>
        <v>1165145.94</v>
      </c>
      <c r="D13" s="24">
        <f>D11+D12</f>
        <v>2074222.35</v>
      </c>
      <c r="E13" s="25">
        <f t="shared" si="0"/>
        <v>1.5976122847189231</v>
      </c>
      <c r="F13" s="25">
        <f>IF(C13&lt;&gt;0,D13/C13,"-")</f>
        <v>1.7802253595802773</v>
      </c>
    </row>
    <row r="14" spans="1:6" ht="30" customHeight="1" x14ac:dyDescent="0.25">
      <c r="A14" s="23" t="s">
        <v>18</v>
      </c>
      <c r="B14" s="24">
        <f>B8+B9-B11-B12</f>
        <v>-34390.639999999898</v>
      </c>
      <c r="C14" s="24">
        <f>C8+C9-C11-C12</f>
        <v>0</v>
      </c>
      <c r="D14" s="24">
        <f>D8+D9-D11-D12</f>
        <v>-4885.0499999998137</v>
      </c>
      <c r="E14" s="25">
        <f t="shared" si="0"/>
        <v>0.14204591714489256</v>
      </c>
      <c r="F14" s="25" t="str">
        <f>IF(C14&lt;&gt;0,D14/C14,"-")</f>
        <v>-</v>
      </c>
    </row>
    <row r="15" spans="1:6" x14ac:dyDescent="0.25">
      <c r="A15" s="26"/>
      <c r="B15" s="27"/>
      <c r="C15" s="27"/>
      <c r="D15" s="27"/>
      <c r="E15" s="28"/>
      <c r="F15" s="28"/>
    </row>
    <row r="16" spans="1:6" x14ac:dyDescent="0.25">
      <c r="A16" s="26"/>
      <c r="B16" s="27"/>
      <c r="C16" s="27"/>
      <c r="D16" s="27"/>
      <c r="E16" s="28"/>
      <c r="F16" s="28"/>
    </row>
    <row r="17" spans="1:6" s="13" customFormat="1" ht="21.75" customHeight="1" x14ac:dyDescent="0.2">
      <c r="A17" s="29" t="s">
        <v>19</v>
      </c>
      <c r="B17" s="15"/>
      <c r="C17" s="15"/>
      <c r="D17" s="15"/>
      <c r="E17" s="15"/>
      <c r="F17" s="15"/>
    </row>
    <row r="18" spans="1:6" ht="57.6" customHeight="1" x14ac:dyDescent="0.25">
      <c r="A18" s="16" t="s">
        <v>5</v>
      </c>
      <c r="B18" s="16" t="str">
        <f>B6</f>
        <v>Ostvarenje /
Izvršenje
01.-06.2025.</v>
      </c>
      <c r="C18" s="16" t="str">
        <f>C6</f>
        <v>Izvorni plan
2026.</v>
      </c>
      <c r="D18" s="16" t="str">
        <f>D6</f>
        <v>Ostvarenje /
Izvršenje
01.-06.2026.</v>
      </c>
      <c r="E18" s="16" t="str">
        <f>E6</f>
        <v>Indeks
izvršenja
01.-06.2025.</v>
      </c>
      <c r="F18" s="16" t="str">
        <f>F6</f>
        <v>Indeks
izvršenja
01.-06.2026.</v>
      </c>
    </row>
    <row r="19" spans="1:6" s="17" customFormat="1" ht="15.95" customHeight="1" x14ac:dyDescent="0.25">
      <c r="A19" s="18" t="s">
        <v>11</v>
      </c>
      <c r="B19" s="18">
        <f>COLUMN()</f>
        <v>2</v>
      </c>
      <c r="C19" s="18">
        <f>COLUMN()</f>
        <v>3</v>
      </c>
      <c r="D19" s="18">
        <f>COLUMN()</f>
        <v>4</v>
      </c>
      <c r="E19" s="18" t="str">
        <f>_xlfn.CONCAT(TEXT(COLUMN(),"@")," (",TEXT(D19,"@")," / ",TEXT(B19,"@"),")")</f>
        <v>5 (4 / 2)</v>
      </c>
      <c r="F19" s="18" t="str">
        <f>_xlfn.CONCAT(TEXT(COLUMN(),"@")," (",TEXT(D19,"@")," / ",TEXT(C19,"@"),")")</f>
        <v>6 (4 / 3)</v>
      </c>
    </row>
    <row r="20" spans="1:6" s="17" customFormat="1" ht="24.95" customHeight="1" x14ac:dyDescent="0.25">
      <c r="A20" s="19" t="s">
        <v>20</v>
      </c>
      <c r="B20" s="20">
        <v>0</v>
      </c>
      <c r="C20" s="20">
        <v>0</v>
      </c>
      <c r="D20" s="20">
        <v>0</v>
      </c>
      <c r="E20" s="21" t="str">
        <f t="shared" ref="E20:E26" si="1">IF(B20&lt;&gt;0,D20/B20,"-")</f>
        <v>-</v>
      </c>
      <c r="F20" s="21" t="str">
        <f t="shared" ref="F20:F26" si="2">IF(C20&lt;&gt;0,D20/C20,"-")</f>
        <v>-</v>
      </c>
    </row>
    <row r="21" spans="1:6" s="17" customFormat="1" ht="24.95" customHeight="1" x14ac:dyDescent="0.25">
      <c r="A21" s="19" t="s">
        <v>21</v>
      </c>
      <c r="B21" s="20">
        <v>0</v>
      </c>
      <c r="C21" s="20">
        <v>0</v>
      </c>
      <c r="D21" s="20">
        <v>0</v>
      </c>
      <c r="E21" s="21" t="str">
        <f t="shared" si="1"/>
        <v>-</v>
      </c>
      <c r="F21" s="21" t="str">
        <f t="shared" si="2"/>
        <v>-</v>
      </c>
    </row>
    <row r="22" spans="1:6" s="17" customFormat="1" ht="30" customHeight="1" x14ac:dyDescent="0.25">
      <c r="A22" s="23" t="s">
        <v>22</v>
      </c>
      <c r="B22" s="24">
        <f>B20-B21</f>
        <v>0</v>
      </c>
      <c r="C22" s="24">
        <f>C20-C21</f>
        <v>0</v>
      </c>
      <c r="D22" s="24">
        <f>D20-D21</f>
        <v>0</v>
      </c>
      <c r="E22" s="25" t="str">
        <f t="shared" si="1"/>
        <v>-</v>
      </c>
      <c r="F22" s="25" t="str">
        <f>IF(C22&lt;&gt;0,D22/C22,"-")</f>
        <v>-</v>
      </c>
    </row>
    <row r="23" spans="1:6" s="17" customFormat="1" ht="24.95" customHeight="1" x14ac:dyDescent="0.25">
      <c r="A23" s="19" t="s">
        <v>23</v>
      </c>
      <c r="B23" s="20">
        <v>24522.15</v>
      </c>
      <c r="C23" s="20">
        <v>25615.78</v>
      </c>
      <c r="D23" s="20">
        <v>22179.8</v>
      </c>
      <c r="E23" s="21">
        <f t="shared" si="1"/>
        <v>0.90448023521591692</v>
      </c>
      <c r="F23" s="21">
        <f t="shared" si="2"/>
        <v>0.86586471307920354</v>
      </c>
    </row>
    <row r="24" spans="1:6" s="17" customFormat="1" ht="24.95" customHeight="1" x14ac:dyDescent="0.25">
      <c r="A24" s="19" t="s">
        <v>24</v>
      </c>
      <c r="B24" s="20">
        <v>0</v>
      </c>
      <c r="C24" s="20">
        <v>25615.78</v>
      </c>
      <c r="D24" s="20">
        <v>17294.75</v>
      </c>
      <c r="E24" s="21" t="str">
        <f t="shared" si="1"/>
        <v>-</v>
      </c>
      <c r="F24" s="21">
        <f t="shared" si="2"/>
        <v>0.67515999903184676</v>
      </c>
    </row>
    <row r="25" spans="1:6" ht="30" customHeight="1" x14ac:dyDescent="0.25">
      <c r="A25" s="23" t="s">
        <v>25</v>
      </c>
      <c r="B25" s="24">
        <f>B20-B21+B23-B24</f>
        <v>24522.15</v>
      </c>
      <c r="C25" s="24">
        <f>C20-C21+C23-C24</f>
        <v>0</v>
      </c>
      <c r="D25" s="24">
        <f>D20-D21+D23-D24</f>
        <v>4885.0499999999993</v>
      </c>
      <c r="E25" s="25">
        <f t="shared" si="1"/>
        <v>0.19920969409289149</v>
      </c>
      <c r="F25" s="25" t="str">
        <f>IF(C25&lt;&gt;0,D25/C25,"-")</f>
        <v>-</v>
      </c>
    </row>
    <row r="26" spans="1:6" ht="30" customHeight="1" x14ac:dyDescent="0.25">
      <c r="A26" s="23" t="s">
        <v>26</v>
      </c>
      <c r="B26" s="24">
        <f>B14+B25</f>
        <v>-9868.4899999998961</v>
      </c>
      <c r="C26" s="24">
        <f>C14+C25</f>
        <v>0</v>
      </c>
      <c r="D26" s="24">
        <f>D14+D25</f>
        <v>1.8553691916167736E-10</v>
      </c>
      <c r="E26" s="25">
        <f t="shared" si="1"/>
        <v>-1.8800943119127577E-14</v>
      </c>
      <c r="F26" s="25" t="str">
        <f>IF(C26&lt;&gt;0,D26/C26,"-")</f>
        <v>-</v>
      </c>
    </row>
    <row r="27" spans="1:6" x14ac:dyDescent="0.25">
      <c r="A27" s="17"/>
      <c r="B27" s="17"/>
      <c r="C27" s="17"/>
      <c r="D27" s="17"/>
      <c r="E27" s="17"/>
      <c r="F27" s="17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C29" s="30"/>
    </row>
  </sheetData>
  <mergeCells count="3">
    <mergeCell ref="A2:F2"/>
    <mergeCell ref="A4:F4"/>
    <mergeCell ref="A3:F3"/>
  </mergeCells>
  <pageMargins left="0.39370078740157499" right="0.39370078740157499" top="0.39370078740157499" bottom="0.39370078740157499" header="0.23622047244094499" footer="0.23622047244094499"/>
  <pageSetup paperSize="9" scale="58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9"/>
  <sheetViews>
    <sheetView zoomScaleNormal="100" workbookViewId="0">
      <pane ySplit="6" topLeftCell="A7" activePane="bottomLeft" state="frozen"/>
      <selection pane="bottomLeft" activeCell="D85" sqref="D85"/>
    </sheetView>
  </sheetViews>
  <sheetFormatPr defaultColWidth="9.140625" defaultRowHeight="15" x14ac:dyDescent="0.25"/>
  <cols>
    <col min="1" max="1" width="73.7109375" style="7" customWidth="1"/>
    <col min="2" max="2" width="29.7109375" style="7" customWidth="1"/>
    <col min="3" max="4" width="19.7109375" style="7" customWidth="1"/>
    <col min="5" max="5" width="15.7109375" style="7" customWidth="1"/>
    <col min="6" max="6" width="12.7109375" style="7" customWidth="1"/>
  </cols>
  <sheetData>
    <row r="1" spans="1:6" s="11" customFormat="1" ht="30" customHeight="1" x14ac:dyDescent="0.25">
      <c r="A1" s="61" t="s">
        <v>2</v>
      </c>
      <c r="B1" s="61"/>
      <c r="C1" s="61"/>
      <c r="D1" s="61"/>
      <c r="E1" s="61"/>
      <c r="F1" s="61"/>
    </row>
    <row r="2" spans="1:6" s="11" customFormat="1" ht="30" customHeight="1" x14ac:dyDescent="0.25">
      <c r="A2" s="61" t="s">
        <v>27</v>
      </c>
      <c r="B2" s="61"/>
      <c r="C2" s="61"/>
      <c r="D2" s="61"/>
      <c r="E2" s="61"/>
      <c r="F2" s="61"/>
    </row>
    <row r="3" spans="1:6" s="12" customFormat="1" ht="24.95" customHeight="1" x14ac:dyDescent="0.3">
      <c r="A3" s="61" t="s">
        <v>28</v>
      </c>
      <c r="B3" s="61"/>
      <c r="C3" s="61"/>
      <c r="D3" s="61"/>
      <c r="E3" s="61"/>
      <c r="F3" s="61"/>
    </row>
    <row r="4" spans="1:6" s="13" customFormat="1" ht="24.95" customHeight="1" x14ac:dyDescent="0.25">
      <c r="A4" s="14" t="s">
        <v>29</v>
      </c>
      <c r="B4" s="15"/>
      <c r="C4" s="15"/>
      <c r="D4" s="15"/>
      <c r="E4" s="15"/>
      <c r="F4" s="15"/>
    </row>
    <row r="5" spans="1:6" ht="57.6" customHeight="1" x14ac:dyDescent="0.25">
      <c r="A5" s="16" t="s">
        <v>30</v>
      </c>
      <c r="B5" s="16" t="s">
        <v>31</v>
      </c>
      <c r="C5" s="16" t="s">
        <v>7</v>
      </c>
      <c r="D5" s="16" t="s">
        <v>32</v>
      </c>
      <c r="E5" s="16" t="s">
        <v>33</v>
      </c>
      <c r="F5" s="16" t="s">
        <v>34</v>
      </c>
    </row>
    <row r="6" spans="1:6" s="17" customFormat="1" ht="15.95" customHeight="1" x14ac:dyDescent="0.25">
      <c r="A6" s="18" t="s">
        <v>11</v>
      </c>
      <c r="B6" s="18">
        <f>COLUMN()</f>
        <v>2</v>
      </c>
      <c r="C6" s="18">
        <v>3</v>
      </c>
      <c r="D6" s="18">
        <f>COLUMN()</f>
        <v>4</v>
      </c>
      <c r="E6" s="18" t="str">
        <f>_xlfn.CONCAT(TEXT(COLUMN(),"@")," (",TEXT(D6,"@")," / ",TEXT(B6,"@"),")")</f>
        <v>5 (4 / 2)</v>
      </c>
      <c r="F6" s="18" t="str">
        <f>_xlfn.CONCAT(TEXT(COLUMN(),"@")," (",TEXT(D6,"@")," / ",TEXT(C6,"@"),")")</f>
        <v>6 (4 / 3)</v>
      </c>
    </row>
    <row r="7" spans="1:6" x14ac:dyDescent="0.25">
      <c r="A7" s="31" t="s">
        <v>12</v>
      </c>
      <c r="B7" s="32">
        <f>SUBTOTAL(9,B10:B23)</f>
        <v>1263935.8499999999</v>
      </c>
      <c r="C7" s="32">
        <f t="shared" ref="C7:D7" si="0">SUBTOTAL(9,C10:C23)</f>
        <v>1165145.94</v>
      </c>
      <c r="D7" s="32">
        <f t="shared" si="0"/>
        <v>2068937.2999999998</v>
      </c>
      <c r="E7" s="33">
        <f t="shared" ref="E7:E28" si="1">IF(B7&lt;&gt;0,D7/B7,"-")</f>
        <v>1.6369005594706409</v>
      </c>
      <c r="F7" s="33">
        <f t="shared" ref="F7:F28" si="2">IF(C7&lt;&gt;0,D7/C7,"-")</f>
        <v>1.7756894041960098</v>
      </c>
    </row>
    <row r="8" spans="1:6" x14ac:dyDescent="0.25">
      <c r="A8" s="34" t="s">
        <v>35</v>
      </c>
      <c r="B8" s="35">
        <f>SUBTOTAL(9,B10:B10)</f>
        <v>0</v>
      </c>
      <c r="C8" s="35">
        <f t="shared" ref="C8:D8" si="3">SUBTOTAL(9,C10:C10)</f>
        <v>0</v>
      </c>
      <c r="D8" s="35">
        <f t="shared" si="3"/>
        <v>0</v>
      </c>
      <c r="E8" s="36" t="str">
        <f t="shared" si="1"/>
        <v>-</v>
      </c>
      <c r="F8" s="36" t="str">
        <f t="shared" si="2"/>
        <v>-</v>
      </c>
    </row>
    <row r="9" spans="1:6" x14ac:dyDescent="0.25">
      <c r="A9" s="37" t="s">
        <v>36</v>
      </c>
      <c r="B9" s="38">
        <f>SUBTOTAL(9,B10:B10)</f>
        <v>0</v>
      </c>
      <c r="C9" s="38">
        <f t="shared" ref="C9:D9" si="4">SUBTOTAL(9,C10:C10)</f>
        <v>0</v>
      </c>
      <c r="D9" s="38">
        <f t="shared" si="4"/>
        <v>0</v>
      </c>
      <c r="E9" s="39" t="str">
        <f t="shared" si="1"/>
        <v>-</v>
      </c>
      <c r="F9" s="39" t="str">
        <f t="shared" si="2"/>
        <v>-</v>
      </c>
    </row>
    <row r="10" spans="1:6" x14ac:dyDescent="0.25">
      <c r="A10" s="40" t="s">
        <v>37</v>
      </c>
      <c r="B10" s="41">
        <v>0</v>
      </c>
      <c r="C10" s="41">
        <v>0</v>
      </c>
      <c r="D10" s="41">
        <v>0</v>
      </c>
      <c r="E10" s="42" t="str">
        <f t="shared" si="1"/>
        <v>-</v>
      </c>
      <c r="F10" s="42" t="str">
        <f t="shared" si="2"/>
        <v>-</v>
      </c>
    </row>
    <row r="11" spans="1:6" x14ac:dyDescent="0.25">
      <c r="A11" s="34" t="s">
        <v>38</v>
      </c>
      <c r="B11" s="35">
        <f>SUBTOTAL(9,B13:B15)</f>
        <v>975605.44</v>
      </c>
      <c r="C11" s="35">
        <f t="shared" ref="C11:D11" si="5">SUBTOTAL(9,C13:C15)</f>
        <v>417899</v>
      </c>
      <c r="D11" s="35">
        <f t="shared" si="5"/>
        <v>1708584.18</v>
      </c>
      <c r="E11" s="36">
        <f t="shared" si="1"/>
        <v>1.7513065322800989</v>
      </c>
      <c r="F11" s="36">
        <f t="shared" si="2"/>
        <v>4.0885098552521066</v>
      </c>
    </row>
    <row r="12" spans="1:6" x14ac:dyDescent="0.25">
      <c r="A12" s="4" t="s">
        <v>179</v>
      </c>
      <c r="B12" s="3">
        <f>SUBTOTAL(9,B13:B13)</f>
        <v>20844</v>
      </c>
      <c r="C12" s="3">
        <f t="shared" ref="C12:D12" si="6">SUBTOTAL(9,C13:C13)</f>
        <v>0</v>
      </c>
      <c r="D12" s="3">
        <f t="shared" si="6"/>
        <v>0</v>
      </c>
      <c r="E12" s="2">
        <f t="shared" si="1"/>
        <v>0</v>
      </c>
      <c r="F12" s="2" t="str">
        <f>IF(C12&lt;&gt;0,D12/C12,"-")</f>
        <v>-</v>
      </c>
    </row>
    <row r="13" spans="1:6" x14ac:dyDescent="0.25">
      <c r="A13" s="40" t="s">
        <v>180</v>
      </c>
      <c r="B13" s="41">
        <v>20844</v>
      </c>
      <c r="C13" s="41">
        <v>0</v>
      </c>
      <c r="D13" s="41">
        <v>0</v>
      </c>
      <c r="E13" s="42">
        <f t="shared" si="1"/>
        <v>0</v>
      </c>
      <c r="F13" s="42" t="str">
        <f t="shared" ref="F13" si="7">IF(C13&lt;&gt;0,D13/C13,"-")</f>
        <v>-</v>
      </c>
    </row>
    <row r="14" spans="1:6" x14ac:dyDescent="0.25">
      <c r="A14" s="37" t="s">
        <v>39</v>
      </c>
      <c r="B14" s="38">
        <f>SUBTOTAL(9,B15:B15)</f>
        <v>954761.44</v>
      </c>
      <c r="C14" s="38">
        <f t="shared" ref="C14:D14" si="8">SUBTOTAL(9,C15:C15)</f>
        <v>417899</v>
      </c>
      <c r="D14" s="38">
        <f t="shared" si="8"/>
        <v>1708584.18</v>
      </c>
      <c r="E14" s="39">
        <f t="shared" si="1"/>
        <v>1.7895404112675519</v>
      </c>
      <c r="F14" s="39">
        <f t="shared" si="2"/>
        <v>4.0885098552521066</v>
      </c>
    </row>
    <row r="15" spans="1:6" x14ac:dyDescent="0.25">
      <c r="A15" s="40" t="s">
        <v>40</v>
      </c>
      <c r="B15" s="41">
        <v>954761.44</v>
      </c>
      <c r="C15" s="41">
        <v>417899</v>
      </c>
      <c r="D15" s="41">
        <v>1708584.18</v>
      </c>
      <c r="E15" s="42">
        <f t="shared" si="1"/>
        <v>1.7895404112675519</v>
      </c>
      <c r="F15" s="42">
        <f t="shared" si="2"/>
        <v>4.0885098552521066</v>
      </c>
    </row>
    <row r="16" spans="1:6" x14ac:dyDescent="0.25">
      <c r="A16" s="34" t="s">
        <v>41</v>
      </c>
      <c r="B16" s="35">
        <f>SUBTOTAL(9,B18:B19)</f>
        <v>9265.48</v>
      </c>
      <c r="C16" s="35">
        <f t="shared" ref="C16:D16" si="9">SUBTOTAL(9,C18:C19)</f>
        <v>29600.94</v>
      </c>
      <c r="D16" s="35">
        <f t="shared" si="9"/>
        <v>8343.02</v>
      </c>
      <c r="E16" s="36">
        <f t="shared" si="1"/>
        <v>0.90044120757910018</v>
      </c>
      <c r="F16" s="36">
        <f t="shared" si="2"/>
        <v>0.28184983314719064</v>
      </c>
    </row>
    <row r="17" spans="1:6" x14ac:dyDescent="0.25">
      <c r="A17" s="37" t="s">
        <v>42</v>
      </c>
      <c r="B17" s="38">
        <f>SUBTOTAL(9,B18:B19)</f>
        <v>9265.48</v>
      </c>
      <c r="C17" s="38">
        <f t="shared" ref="C17:D17" si="10">SUBTOTAL(9,C18:C19)</f>
        <v>29600.94</v>
      </c>
      <c r="D17" s="38">
        <f t="shared" si="10"/>
        <v>8343.02</v>
      </c>
      <c r="E17" s="39">
        <f t="shared" si="1"/>
        <v>0.90044120757910018</v>
      </c>
      <c r="F17" s="39">
        <f t="shared" si="2"/>
        <v>0.28184983314719064</v>
      </c>
    </row>
    <row r="18" spans="1:6" x14ac:dyDescent="0.25">
      <c r="A18" s="40" t="s">
        <v>43</v>
      </c>
      <c r="B18" s="41">
        <v>0</v>
      </c>
      <c r="C18" s="41">
        <v>0</v>
      </c>
      <c r="D18" s="41">
        <v>22.65</v>
      </c>
      <c r="E18" s="42" t="str">
        <f t="shared" si="1"/>
        <v>-</v>
      </c>
      <c r="F18" s="42" t="str">
        <f t="shared" si="2"/>
        <v>-</v>
      </c>
    </row>
    <row r="19" spans="1:6" x14ac:dyDescent="0.25">
      <c r="A19" s="40" t="s">
        <v>44</v>
      </c>
      <c r="B19" s="41">
        <v>9265.48</v>
      </c>
      <c r="C19" s="41">
        <v>29600.94</v>
      </c>
      <c r="D19" s="41">
        <v>8320.3700000000008</v>
      </c>
      <c r="E19" s="42">
        <f t="shared" si="1"/>
        <v>0.89799664993071071</v>
      </c>
      <c r="F19" s="42">
        <f t="shared" si="2"/>
        <v>0.28108465474407235</v>
      </c>
    </row>
    <row r="20" spans="1:6" x14ac:dyDescent="0.25">
      <c r="A20" s="34" t="s">
        <v>45</v>
      </c>
      <c r="B20" s="35">
        <f>SUBTOTAL(9,B22:B23)</f>
        <v>279064.93</v>
      </c>
      <c r="C20" s="35">
        <f t="shared" ref="C20:D20" si="11">SUBTOTAL(9,C22:C23)</f>
        <v>717646</v>
      </c>
      <c r="D20" s="35">
        <f t="shared" si="11"/>
        <v>352010.1</v>
      </c>
      <c r="E20" s="36">
        <f t="shared" si="1"/>
        <v>1.2613913901685889</v>
      </c>
      <c r="F20" s="36">
        <f t="shared" si="2"/>
        <v>0.49050660074744368</v>
      </c>
    </row>
    <row r="21" spans="1:6" x14ac:dyDescent="0.25">
      <c r="A21" s="37" t="s">
        <v>46</v>
      </c>
      <c r="B21" s="38">
        <f>SUBTOTAL(9,B22:B23)</f>
        <v>279064.93</v>
      </c>
      <c r="C21" s="38">
        <f t="shared" ref="C21:D21" si="12">SUBTOTAL(9,C22:C23)</f>
        <v>717646</v>
      </c>
      <c r="D21" s="38">
        <f t="shared" si="12"/>
        <v>352010.1</v>
      </c>
      <c r="E21" s="39">
        <f t="shared" si="1"/>
        <v>1.2613913901685889</v>
      </c>
      <c r="F21" s="39">
        <f t="shared" si="2"/>
        <v>0.49050660074744368</v>
      </c>
    </row>
    <row r="22" spans="1:6" x14ac:dyDescent="0.25">
      <c r="A22" s="40" t="s">
        <v>47</v>
      </c>
      <c r="B22" s="41">
        <v>279064.93</v>
      </c>
      <c r="C22" s="41">
        <v>714316</v>
      </c>
      <c r="D22" s="41">
        <v>348680.1</v>
      </c>
      <c r="E22" s="42">
        <f t="shared" si="1"/>
        <v>1.2494586833250598</v>
      </c>
      <c r="F22" s="42">
        <f t="shared" si="2"/>
        <v>0.48813144322680713</v>
      </c>
    </row>
    <row r="23" spans="1:6" x14ac:dyDescent="0.25">
      <c r="A23" s="40" t="s">
        <v>48</v>
      </c>
      <c r="B23" s="41">
        <v>0</v>
      </c>
      <c r="C23" s="41">
        <v>3330</v>
      </c>
      <c r="D23" s="41">
        <v>3330</v>
      </c>
      <c r="E23" s="42" t="str">
        <f t="shared" si="1"/>
        <v>-</v>
      </c>
      <c r="F23" s="42">
        <f t="shared" si="2"/>
        <v>1</v>
      </c>
    </row>
    <row r="24" spans="1:6" x14ac:dyDescent="0.25">
      <c r="A24" s="31" t="s">
        <v>13</v>
      </c>
      <c r="B24" s="32">
        <f>SUBTOTAL(9,B27:B27)</f>
        <v>0</v>
      </c>
      <c r="C24" s="32">
        <f t="shared" ref="C24:D24" si="13">SUBTOTAL(9,C27:C27)</f>
        <v>0</v>
      </c>
      <c r="D24" s="32">
        <f t="shared" si="13"/>
        <v>400</v>
      </c>
      <c r="E24" s="33" t="str">
        <f t="shared" si="1"/>
        <v>-</v>
      </c>
      <c r="F24" s="33" t="str">
        <f t="shared" si="2"/>
        <v>-</v>
      </c>
    </row>
    <row r="25" spans="1:6" x14ac:dyDescent="0.25">
      <c r="A25" s="34" t="s">
        <v>49</v>
      </c>
      <c r="B25" s="35">
        <f>SUBTOTAL(9,B27:B27)</f>
        <v>0</v>
      </c>
      <c r="C25" s="35">
        <f t="shared" ref="C25:D25" si="14">SUBTOTAL(9,C27:C27)</f>
        <v>0</v>
      </c>
      <c r="D25" s="35">
        <f t="shared" si="14"/>
        <v>400</v>
      </c>
      <c r="E25" s="36" t="str">
        <f t="shared" si="1"/>
        <v>-</v>
      </c>
      <c r="F25" s="36" t="str">
        <f t="shared" si="2"/>
        <v>-</v>
      </c>
    </row>
    <row r="26" spans="1:6" ht="20.100000000000001" customHeight="1" x14ac:dyDescent="0.25">
      <c r="A26" s="37" t="s">
        <v>50</v>
      </c>
      <c r="B26" s="38">
        <f>SUBTOTAL(9,B27:B27)</f>
        <v>0</v>
      </c>
      <c r="C26" s="38">
        <f t="shared" ref="C26:D26" si="15">SUBTOTAL(9,C27:C27)</f>
        <v>0</v>
      </c>
      <c r="D26" s="38">
        <f t="shared" si="15"/>
        <v>400</v>
      </c>
      <c r="E26" s="39" t="str">
        <f t="shared" si="1"/>
        <v>-</v>
      </c>
      <c r="F26" s="39" t="str">
        <f t="shared" si="2"/>
        <v>-</v>
      </c>
    </row>
    <row r="27" spans="1:6" x14ac:dyDescent="0.25">
      <c r="A27" s="40" t="s">
        <v>51</v>
      </c>
      <c r="B27" s="41">
        <v>0</v>
      </c>
      <c r="C27" s="41">
        <v>0</v>
      </c>
      <c r="D27" s="41">
        <v>400</v>
      </c>
      <c r="E27" s="42" t="str">
        <f t="shared" si="1"/>
        <v>-</v>
      </c>
      <c r="F27" s="42" t="str">
        <f t="shared" si="2"/>
        <v>-</v>
      </c>
    </row>
    <row r="28" spans="1:6" ht="15.75" x14ac:dyDescent="0.25">
      <c r="A28" s="43" t="s">
        <v>52</v>
      </c>
      <c r="B28" s="44">
        <f>IFERROR(SUBTOTAL(9,B10:B27),0)</f>
        <v>1263935.8499999999</v>
      </c>
      <c r="C28" s="44">
        <f t="shared" ref="C28:D28" si="16">IFERROR(SUBTOTAL(9,C10:C27),0)</f>
        <v>1165145.94</v>
      </c>
      <c r="D28" s="44">
        <f t="shared" si="16"/>
        <v>2069337.2999999998</v>
      </c>
      <c r="E28" s="45">
        <f t="shared" si="1"/>
        <v>1.6372170312282859</v>
      </c>
      <c r="F28" s="45">
        <f t="shared" si="2"/>
        <v>1.7760327088295909</v>
      </c>
    </row>
    <row r="29" spans="1:6" s="13" customFormat="1" ht="24.95" customHeight="1" x14ac:dyDescent="0.2">
      <c r="A29" s="17"/>
      <c r="B29" s="17"/>
      <c r="C29" s="17"/>
      <c r="D29" s="17"/>
      <c r="E29" s="17"/>
      <c r="F29" s="17"/>
    </row>
    <row r="30" spans="1:6" ht="57.6" customHeight="1" x14ac:dyDescent="0.25">
      <c r="A30" s="17"/>
      <c r="B30" s="17"/>
      <c r="C30" s="17"/>
      <c r="D30" s="17"/>
      <c r="E30" s="17"/>
      <c r="F30" s="17"/>
    </row>
    <row r="31" spans="1:6" s="17" customFormat="1" ht="15.95" customHeight="1" x14ac:dyDescent="0.25">
      <c r="A31" s="14" t="s">
        <v>53</v>
      </c>
      <c r="B31" s="15"/>
      <c r="C31" s="15"/>
      <c r="D31" s="15"/>
      <c r="E31" s="15"/>
      <c r="F31" s="15"/>
    </row>
    <row r="32" spans="1:6" ht="51.75" x14ac:dyDescent="0.25">
      <c r="A32" s="46" t="s">
        <v>30</v>
      </c>
      <c r="B32" s="16" t="s">
        <v>31</v>
      </c>
      <c r="C32" s="16" t="s">
        <v>7</v>
      </c>
      <c r="D32" s="16" t="s">
        <v>32</v>
      </c>
      <c r="E32" s="16" t="s">
        <v>33</v>
      </c>
      <c r="F32" s="16" t="s">
        <v>34</v>
      </c>
    </row>
    <row r="33" spans="1:6" x14ac:dyDescent="0.25">
      <c r="A33" s="18" t="s">
        <v>11</v>
      </c>
      <c r="B33" s="18">
        <f>COLUMN()</f>
        <v>2</v>
      </c>
      <c r="C33" s="18">
        <v>3</v>
      </c>
      <c r="D33" s="18">
        <f>COLUMN()</f>
        <v>4</v>
      </c>
      <c r="E33" s="18" t="str">
        <f>_xlfn.CONCAT(TEXT(COLUMN(),"@")," (",TEXT(D33,"@")," / ",TEXT(B33,"@"),")")</f>
        <v>5 (4 / 2)</v>
      </c>
      <c r="F33" s="18" t="str">
        <f>_xlfn.CONCAT(TEXT(COLUMN(),"@")," (",TEXT(D33,"@")," / ",TEXT(C33,"@"),")")</f>
        <v>6 (4 / 3)</v>
      </c>
    </row>
    <row r="34" spans="1:6" x14ac:dyDescent="0.25">
      <c r="A34" s="31" t="s">
        <v>15</v>
      </c>
      <c r="B34" s="32">
        <f>SUBTOTAL(9,B37:B71)</f>
        <v>338363.26000000007</v>
      </c>
      <c r="C34" s="32">
        <f t="shared" ref="C34:D34" si="17">SUBTOTAL(9,C37:C71)</f>
        <v>730846.94</v>
      </c>
      <c r="D34" s="32">
        <f t="shared" si="17"/>
        <v>354095.13999999996</v>
      </c>
      <c r="E34" s="33">
        <f t="shared" ref="E34:E65" si="18">IF(B34&lt;&gt;0,D34/B34,"-")</f>
        <v>1.0464940549396524</v>
      </c>
      <c r="F34" s="33">
        <f t="shared" ref="F34:F65" si="19">IF(C34&lt;&gt;0,D34/C34,"-")</f>
        <v>0.48449972301998007</v>
      </c>
    </row>
    <row r="35" spans="1:6" x14ac:dyDescent="0.25">
      <c r="A35" s="34" t="s">
        <v>54</v>
      </c>
      <c r="B35" s="35">
        <f>SUBTOTAL(9,B37:B41)</f>
        <v>304424.88</v>
      </c>
      <c r="C35" s="35">
        <f t="shared" ref="C35:D35" si="20">SUBTOTAL(9,C37:C41)</f>
        <v>627307</v>
      </c>
      <c r="D35" s="35">
        <f t="shared" si="20"/>
        <v>319530.46000000002</v>
      </c>
      <c r="E35" s="36">
        <f t="shared" si="18"/>
        <v>1.0496200573356553</v>
      </c>
      <c r="F35" s="36">
        <f t="shared" si="19"/>
        <v>0.50936855479055709</v>
      </c>
    </row>
    <row r="36" spans="1:6" x14ac:dyDescent="0.25">
      <c r="A36" s="37" t="s">
        <v>55</v>
      </c>
      <c r="B36" s="38">
        <f>SUBTOTAL(9,B37:B37)</f>
        <v>255680</v>
      </c>
      <c r="C36" s="38">
        <f t="shared" ref="C36:D36" si="21">SUBTOTAL(9,C37:C37)</f>
        <v>519830</v>
      </c>
      <c r="D36" s="38">
        <f t="shared" si="21"/>
        <v>272773.02</v>
      </c>
      <c r="E36" s="39">
        <f t="shared" si="18"/>
        <v>1.0668531758448061</v>
      </c>
      <c r="F36" s="39">
        <f t="shared" si="19"/>
        <v>0.52473504799646042</v>
      </c>
    </row>
    <row r="37" spans="1:6" x14ac:dyDescent="0.25">
      <c r="A37" s="40" t="s">
        <v>56</v>
      </c>
      <c r="B37" s="41">
        <v>255680</v>
      </c>
      <c r="C37" s="41">
        <v>519830</v>
      </c>
      <c r="D37" s="41">
        <v>272773.02</v>
      </c>
      <c r="E37" s="42">
        <f t="shared" si="18"/>
        <v>1.0668531758448061</v>
      </c>
      <c r="F37" s="42">
        <f t="shared" si="19"/>
        <v>0.52473504799646042</v>
      </c>
    </row>
    <row r="38" spans="1:6" x14ac:dyDescent="0.25">
      <c r="A38" s="37" t="s">
        <v>57</v>
      </c>
      <c r="B38" s="38">
        <f>SUBTOTAL(9,B39:B39)</f>
        <v>10429.18</v>
      </c>
      <c r="C38" s="38">
        <f t="shared" ref="C38:D38" si="22">SUBTOTAL(9,C39:C39)</f>
        <v>21705</v>
      </c>
      <c r="D38" s="38">
        <f t="shared" si="22"/>
        <v>8922.27</v>
      </c>
      <c r="E38" s="39">
        <f t="shared" si="18"/>
        <v>0.85551021269169769</v>
      </c>
      <c r="F38" s="39">
        <f t="shared" si="19"/>
        <v>0.411069799585349</v>
      </c>
    </row>
    <row r="39" spans="1:6" x14ac:dyDescent="0.25">
      <c r="A39" s="40" t="s">
        <v>58</v>
      </c>
      <c r="B39" s="41">
        <v>10429.18</v>
      </c>
      <c r="C39" s="41">
        <v>21705</v>
      </c>
      <c r="D39" s="62">
        <v>8922.27</v>
      </c>
      <c r="E39" s="42">
        <f t="shared" si="18"/>
        <v>0.85551021269169769</v>
      </c>
      <c r="F39" s="42">
        <f t="shared" si="19"/>
        <v>0.411069799585349</v>
      </c>
    </row>
    <row r="40" spans="1:6" x14ac:dyDescent="0.25">
      <c r="A40" s="37" t="s">
        <v>59</v>
      </c>
      <c r="B40" s="38">
        <f>SUBTOTAL(9,B41:B41)</f>
        <v>38315.699999999997</v>
      </c>
      <c r="C40" s="38">
        <f t="shared" ref="C40:D40" si="23">SUBTOTAL(9,C41:C41)</f>
        <v>85772</v>
      </c>
      <c r="D40" s="38">
        <f t="shared" si="23"/>
        <v>37835.17</v>
      </c>
      <c r="E40" s="39">
        <f t="shared" si="18"/>
        <v>0.98745866576886243</v>
      </c>
      <c r="F40" s="39">
        <f t="shared" si="19"/>
        <v>0.44111330037774565</v>
      </c>
    </row>
    <row r="41" spans="1:6" x14ac:dyDescent="0.25">
      <c r="A41" s="40" t="s">
        <v>60</v>
      </c>
      <c r="B41" s="41">
        <v>38315.699999999997</v>
      </c>
      <c r="C41" s="41">
        <v>85772</v>
      </c>
      <c r="D41" s="62">
        <v>37835.17</v>
      </c>
      <c r="E41" s="42">
        <f t="shared" si="18"/>
        <v>0.98745866576886243</v>
      </c>
      <c r="F41" s="42">
        <f t="shared" si="19"/>
        <v>0.44111330037774565</v>
      </c>
    </row>
    <row r="42" spans="1:6" x14ac:dyDescent="0.25">
      <c r="A42" s="34" t="s">
        <v>61</v>
      </c>
      <c r="B42" s="35">
        <f>SUBTOTAL(9,B44:B67)</f>
        <v>33618.850000000006</v>
      </c>
      <c r="C42" s="35">
        <f t="shared" ref="C42:D42" si="24">SUBTOTAL(9,C44:C67)</f>
        <v>102889.94</v>
      </c>
      <c r="D42" s="35">
        <f t="shared" si="24"/>
        <v>34263.93</v>
      </c>
      <c r="E42" s="36">
        <f t="shared" si="18"/>
        <v>1.0191880448022461</v>
      </c>
      <c r="F42" s="36">
        <f t="shared" si="19"/>
        <v>0.33301535602022897</v>
      </c>
    </row>
    <row r="43" spans="1:6" x14ac:dyDescent="0.25">
      <c r="A43" s="37" t="s">
        <v>62</v>
      </c>
      <c r="B43" s="38">
        <f>SUBTOTAL(9,B44:B46)</f>
        <v>12286.2</v>
      </c>
      <c r="C43" s="38">
        <f t="shared" ref="C43:D43" si="25">SUBTOTAL(9,C44:C46)</f>
        <v>25100</v>
      </c>
      <c r="D43" s="38">
        <f t="shared" si="25"/>
        <v>6533.23</v>
      </c>
      <c r="E43" s="39">
        <f t="shared" si="18"/>
        <v>0.53175351207045296</v>
      </c>
      <c r="F43" s="39">
        <f t="shared" si="19"/>
        <v>0.26028804780876491</v>
      </c>
    </row>
    <row r="44" spans="1:6" x14ac:dyDescent="0.25">
      <c r="A44" s="40" t="s">
        <v>63</v>
      </c>
      <c r="B44" s="41">
        <v>1350.7</v>
      </c>
      <c r="C44" s="41">
        <v>3600</v>
      </c>
      <c r="D44" s="62">
        <v>308.74</v>
      </c>
      <c r="E44" s="42">
        <f t="shared" si="18"/>
        <v>0.22857777448730288</v>
      </c>
      <c r="F44" s="42">
        <f t="shared" si="19"/>
        <v>8.5761111111111107E-2</v>
      </c>
    </row>
    <row r="45" spans="1:6" x14ac:dyDescent="0.25">
      <c r="A45" s="40" t="s">
        <v>64</v>
      </c>
      <c r="B45" s="41">
        <v>9383.01</v>
      </c>
      <c r="C45" s="41">
        <v>19200</v>
      </c>
      <c r="D45" s="62">
        <v>5993.24</v>
      </c>
      <c r="E45" s="42">
        <f t="shared" si="18"/>
        <v>0.63873319968752029</v>
      </c>
      <c r="F45" s="42">
        <f t="shared" si="19"/>
        <v>0.31214791666666664</v>
      </c>
    </row>
    <row r="46" spans="1:6" x14ac:dyDescent="0.25">
      <c r="A46" s="40" t="s">
        <v>65</v>
      </c>
      <c r="B46" s="41">
        <v>1552.49</v>
      </c>
      <c r="C46" s="41">
        <v>2300</v>
      </c>
      <c r="D46" s="62">
        <v>231.25</v>
      </c>
      <c r="E46" s="42">
        <f t="shared" si="18"/>
        <v>0.14895426057494734</v>
      </c>
      <c r="F46" s="42">
        <f t="shared" si="19"/>
        <v>0.10054347826086957</v>
      </c>
    </row>
    <row r="47" spans="1:6" x14ac:dyDescent="0.25">
      <c r="A47" s="37" t="s">
        <v>66</v>
      </c>
      <c r="B47" s="38">
        <f>SUBTOTAL(9,B48:B51)</f>
        <v>9480.5199999999986</v>
      </c>
      <c r="C47" s="38">
        <f t="shared" ref="C47:D47" si="26">SUBTOTAL(9,C48:C51)</f>
        <v>21050</v>
      </c>
      <c r="D47" s="38">
        <f t="shared" si="26"/>
        <v>10245.15</v>
      </c>
      <c r="E47" s="39">
        <f t="shared" si="18"/>
        <v>1.080652749005329</v>
      </c>
      <c r="F47" s="39">
        <f t="shared" si="19"/>
        <v>0.48670546318289787</v>
      </c>
    </row>
    <row r="48" spans="1:6" x14ac:dyDescent="0.25">
      <c r="A48" s="40" t="s">
        <v>67</v>
      </c>
      <c r="B48" s="41">
        <v>1993.19</v>
      </c>
      <c r="C48" s="41">
        <v>6350</v>
      </c>
      <c r="D48" s="62">
        <v>3091</v>
      </c>
      <c r="E48" s="42">
        <f t="shared" si="18"/>
        <v>1.5507804072868117</v>
      </c>
      <c r="F48" s="42">
        <f t="shared" si="19"/>
        <v>0.48677165354330709</v>
      </c>
    </row>
    <row r="49" spans="1:6" x14ac:dyDescent="0.25">
      <c r="A49" s="40" t="s">
        <v>68</v>
      </c>
      <c r="B49" s="41">
        <v>5848.53</v>
      </c>
      <c r="C49" s="41">
        <v>13300</v>
      </c>
      <c r="D49" s="62">
        <v>4836.2299999999996</v>
      </c>
      <c r="E49" s="42">
        <f t="shared" si="18"/>
        <v>0.82691377149471745</v>
      </c>
      <c r="F49" s="42">
        <f t="shared" si="19"/>
        <v>0.36362631578947363</v>
      </c>
    </row>
    <row r="50" spans="1:6" x14ac:dyDescent="0.25">
      <c r="A50" s="40" t="s">
        <v>69</v>
      </c>
      <c r="B50" s="41">
        <v>1638.8</v>
      </c>
      <c r="C50" s="41">
        <v>1200</v>
      </c>
      <c r="D50" s="62">
        <v>2317.92</v>
      </c>
      <c r="E50" s="42">
        <f t="shared" si="18"/>
        <v>1.4144007810593118</v>
      </c>
      <c r="F50" s="42">
        <f t="shared" si="19"/>
        <v>1.9316</v>
      </c>
    </row>
    <row r="51" spans="1:6" x14ac:dyDescent="0.25">
      <c r="A51" s="40" t="s">
        <v>70</v>
      </c>
      <c r="B51" s="41">
        <v>0</v>
      </c>
      <c r="C51" s="41">
        <v>200</v>
      </c>
      <c r="D51" s="62">
        <v>0</v>
      </c>
      <c r="E51" s="42" t="str">
        <f t="shared" si="18"/>
        <v>-</v>
      </c>
      <c r="F51" s="42">
        <f t="shared" si="19"/>
        <v>0</v>
      </c>
    </row>
    <row r="52" spans="1:6" x14ac:dyDescent="0.25">
      <c r="A52" s="37" t="s">
        <v>71</v>
      </c>
      <c r="B52" s="38">
        <f>SUBTOTAL(9,B53:B61)</f>
        <v>10329.299999999999</v>
      </c>
      <c r="C52" s="38">
        <f t="shared" ref="C52:D52" si="27">SUBTOTAL(9,C53:C61)</f>
        <v>54469.94</v>
      </c>
      <c r="D52" s="38">
        <f t="shared" si="27"/>
        <v>15227.849999999999</v>
      </c>
      <c r="E52" s="39">
        <f t="shared" si="18"/>
        <v>1.4742383317359355</v>
      </c>
      <c r="F52" s="39">
        <f t="shared" si="19"/>
        <v>0.27956428811928191</v>
      </c>
    </row>
    <row r="53" spans="1:6" x14ac:dyDescent="0.25">
      <c r="A53" s="40" t="s">
        <v>72</v>
      </c>
      <c r="B53" s="41">
        <v>2170.9299999999998</v>
      </c>
      <c r="C53" s="41">
        <v>4700</v>
      </c>
      <c r="D53" s="62">
        <v>2426.14</v>
      </c>
      <c r="E53" s="42">
        <f t="shared" si="18"/>
        <v>1.117557912968175</v>
      </c>
      <c r="F53" s="42">
        <f t="shared" si="19"/>
        <v>0.51619999999999999</v>
      </c>
    </row>
    <row r="54" spans="1:6" x14ac:dyDescent="0.25">
      <c r="A54" s="40" t="s">
        <v>73</v>
      </c>
      <c r="B54" s="41">
        <v>652.73</v>
      </c>
      <c r="C54" s="41">
        <v>4000</v>
      </c>
      <c r="D54" s="62">
        <v>686.73</v>
      </c>
      <c r="E54" s="42">
        <f t="shared" si="18"/>
        <v>1.0520889188485285</v>
      </c>
      <c r="F54" s="42">
        <f t="shared" si="19"/>
        <v>0.17168250000000002</v>
      </c>
    </row>
    <row r="55" spans="1:6" x14ac:dyDescent="0.25">
      <c r="A55" s="40" t="s">
        <v>74</v>
      </c>
      <c r="B55" s="41">
        <v>657.25</v>
      </c>
      <c r="C55" s="41">
        <v>6489</v>
      </c>
      <c r="D55" s="62">
        <v>0</v>
      </c>
      <c r="E55" s="42">
        <f t="shared" si="18"/>
        <v>0</v>
      </c>
      <c r="F55" s="42">
        <f t="shared" si="19"/>
        <v>0</v>
      </c>
    </row>
    <row r="56" spans="1:6" x14ac:dyDescent="0.25">
      <c r="A56" s="40" t="s">
        <v>75</v>
      </c>
      <c r="B56" s="41">
        <v>0</v>
      </c>
      <c r="C56" s="41">
        <v>1500</v>
      </c>
      <c r="D56" s="62">
        <v>734.27</v>
      </c>
      <c r="E56" s="42" t="str">
        <f t="shared" si="18"/>
        <v>-</v>
      </c>
      <c r="F56" s="42">
        <f t="shared" si="19"/>
        <v>0.4895133333333333</v>
      </c>
    </row>
    <row r="57" spans="1:6" x14ac:dyDescent="0.25">
      <c r="A57" s="40" t="s">
        <v>76</v>
      </c>
      <c r="B57" s="41">
        <v>5010.25</v>
      </c>
      <c r="C57" s="41">
        <v>17600</v>
      </c>
      <c r="D57" s="62">
        <v>9177.57</v>
      </c>
      <c r="E57" s="42">
        <f t="shared" si="18"/>
        <v>1.8317588942667531</v>
      </c>
      <c r="F57" s="42">
        <f t="shared" si="19"/>
        <v>0.52145284090909094</v>
      </c>
    </row>
    <row r="58" spans="1:6" x14ac:dyDescent="0.25">
      <c r="A58" s="40" t="s">
        <v>77</v>
      </c>
      <c r="B58" s="41">
        <v>103.9</v>
      </c>
      <c r="C58" s="41">
        <v>1300</v>
      </c>
      <c r="D58" s="62">
        <v>0</v>
      </c>
      <c r="E58" s="42">
        <f t="shared" si="18"/>
        <v>0</v>
      </c>
      <c r="F58" s="42">
        <f t="shared" si="19"/>
        <v>0</v>
      </c>
    </row>
    <row r="59" spans="1:6" x14ac:dyDescent="0.25">
      <c r="A59" s="40" t="s">
        <v>78</v>
      </c>
      <c r="B59" s="41">
        <v>91.63</v>
      </c>
      <c r="C59" s="41">
        <v>1750</v>
      </c>
      <c r="D59" s="62">
        <v>625</v>
      </c>
      <c r="E59" s="42">
        <f t="shared" si="18"/>
        <v>6.8209101822547202</v>
      </c>
      <c r="F59" s="42">
        <f t="shared" si="19"/>
        <v>0.35714285714285715</v>
      </c>
    </row>
    <row r="60" spans="1:6" x14ac:dyDescent="0.25">
      <c r="A60" s="40" t="s">
        <v>79</v>
      </c>
      <c r="B60" s="41">
        <v>1095.25</v>
      </c>
      <c r="C60" s="41">
        <v>3900</v>
      </c>
      <c r="D60" s="62">
        <v>1041.8399999999999</v>
      </c>
      <c r="E60" s="42">
        <f t="shared" si="18"/>
        <v>0.95123487788176209</v>
      </c>
      <c r="F60" s="42">
        <f t="shared" si="19"/>
        <v>0.26713846153846149</v>
      </c>
    </row>
    <row r="61" spans="1:6" x14ac:dyDescent="0.25">
      <c r="A61" s="40" t="s">
        <v>80</v>
      </c>
      <c r="B61" s="41">
        <v>547.36</v>
      </c>
      <c r="C61" s="41">
        <v>13230.94</v>
      </c>
      <c r="D61" s="62">
        <v>536.29999999999995</v>
      </c>
      <c r="E61" s="42">
        <f t="shared" si="18"/>
        <v>0.97979391990646003</v>
      </c>
      <c r="F61" s="42">
        <f t="shared" si="19"/>
        <v>4.0533779157036459E-2</v>
      </c>
    </row>
    <row r="62" spans="1:6" x14ac:dyDescent="0.25">
      <c r="A62" s="37" t="s">
        <v>81</v>
      </c>
      <c r="B62" s="38">
        <f>SUBTOTAL(9,B63:B67)</f>
        <v>1522.8300000000002</v>
      </c>
      <c r="C62" s="38">
        <f t="shared" ref="C62:D62" si="28">SUBTOTAL(9,C63:C67)</f>
        <v>2270</v>
      </c>
      <c r="D62" s="38">
        <f t="shared" si="28"/>
        <v>2257.6999999999998</v>
      </c>
      <c r="E62" s="39">
        <f t="shared" si="18"/>
        <v>1.4825686386530339</v>
      </c>
      <c r="F62" s="39">
        <f t="shared" si="19"/>
        <v>0.99458149779735672</v>
      </c>
    </row>
    <row r="63" spans="1:6" x14ac:dyDescent="0.25">
      <c r="A63" s="40" t="s">
        <v>82</v>
      </c>
      <c r="B63" s="41">
        <v>842.09</v>
      </c>
      <c r="C63" s="41">
        <v>1070</v>
      </c>
      <c r="D63" s="62">
        <v>0</v>
      </c>
      <c r="E63" s="42">
        <f t="shared" si="18"/>
        <v>0</v>
      </c>
      <c r="F63" s="42">
        <f t="shared" si="19"/>
        <v>0</v>
      </c>
    </row>
    <row r="64" spans="1:6" x14ac:dyDescent="0.25">
      <c r="A64" s="40" t="s">
        <v>83</v>
      </c>
      <c r="B64" s="41">
        <v>155.13999999999999</v>
      </c>
      <c r="C64" s="41">
        <v>0</v>
      </c>
      <c r="D64" s="62">
        <v>573.54999999999995</v>
      </c>
      <c r="E64" s="42">
        <f t="shared" si="18"/>
        <v>3.6969833698594816</v>
      </c>
      <c r="F64" s="42" t="str">
        <f t="shared" si="19"/>
        <v>-</v>
      </c>
    </row>
    <row r="65" spans="1:6" x14ac:dyDescent="0.25">
      <c r="A65" s="40" t="s">
        <v>84</v>
      </c>
      <c r="B65" s="41">
        <v>0</v>
      </c>
      <c r="C65" s="41">
        <v>100</v>
      </c>
      <c r="D65" s="62">
        <v>0</v>
      </c>
      <c r="E65" s="42" t="str">
        <f t="shared" si="18"/>
        <v>-</v>
      </c>
      <c r="F65" s="42">
        <f t="shared" si="19"/>
        <v>0</v>
      </c>
    </row>
    <row r="66" spans="1:6" x14ac:dyDescent="0.25">
      <c r="A66" s="40" t="s">
        <v>85</v>
      </c>
      <c r="B66" s="41">
        <v>127.44</v>
      </c>
      <c r="C66" s="41">
        <v>250</v>
      </c>
      <c r="D66" s="62">
        <v>1352.35</v>
      </c>
      <c r="E66" s="42">
        <f t="shared" ref="E66:E87" si="29">IF(B66&lt;&gt;0,D66/B66,"-")</f>
        <v>10.611660389202761</v>
      </c>
      <c r="F66" s="42">
        <f t="shared" ref="F66:F88" si="30">IF(C66&lt;&gt;0,D66/C66,"-")</f>
        <v>5.4093999999999998</v>
      </c>
    </row>
    <row r="67" spans="1:6" x14ac:dyDescent="0.25">
      <c r="A67" s="40" t="s">
        <v>86</v>
      </c>
      <c r="B67" s="41">
        <v>398.16</v>
      </c>
      <c r="C67" s="41">
        <v>850</v>
      </c>
      <c r="D67" s="62">
        <v>331.8</v>
      </c>
      <c r="E67" s="42">
        <f t="shared" si="29"/>
        <v>0.83333333333333326</v>
      </c>
      <c r="F67" s="42">
        <f t="shared" si="30"/>
        <v>0.39035294117647062</v>
      </c>
    </row>
    <row r="68" spans="1:6" x14ac:dyDescent="0.25">
      <c r="A68" s="34" t="s">
        <v>87</v>
      </c>
      <c r="B68" s="35">
        <f>SUBTOTAL(9,B70:B72)</f>
        <v>319.63</v>
      </c>
      <c r="C68" s="35">
        <f t="shared" ref="C68:D68" si="31">SUBTOTAL(9,C70:C72)</f>
        <v>650</v>
      </c>
      <c r="D68" s="35">
        <f t="shared" si="31"/>
        <v>300.75</v>
      </c>
      <c r="E68" s="36">
        <f t="shared" si="29"/>
        <v>0.94093170228076217</v>
      </c>
      <c r="F68" s="36">
        <f t="shared" si="30"/>
        <v>0.46269230769230768</v>
      </c>
    </row>
    <row r="69" spans="1:6" x14ac:dyDescent="0.25">
      <c r="A69" s="37" t="s">
        <v>88</v>
      </c>
      <c r="B69" s="38">
        <f>SUBTOTAL(9,B70:B72)</f>
        <v>319.63</v>
      </c>
      <c r="C69" s="38"/>
      <c r="D69" s="38">
        <f>SUBTOTAL(9,D70:D71)</f>
        <v>300.75</v>
      </c>
      <c r="E69" s="39">
        <f t="shared" si="29"/>
        <v>0.94093170228076217</v>
      </c>
      <c r="F69" s="39" t="str">
        <f t="shared" si="30"/>
        <v>-</v>
      </c>
    </row>
    <row r="70" spans="1:6" x14ac:dyDescent="0.25">
      <c r="A70" s="40" t="s">
        <v>89</v>
      </c>
      <c r="B70" s="41">
        <v>319.52999999999997</v>
      </c>
      <c r="C70" s="41">
        <v>650</v>
      </c>
      <c r="D70" s="62">
        <v>300.48</v>
      </c>
      <c r="E70" s="42">
        <f t="shared" si="29"/>
        <v>0.940381184865271</v>
      </c>
      <c r="F70" s="42">
        <f t="shared" si="30"/>
        <v>0.46227692307692309</v>
      </c>
    </row>
    <row r="71" spans="1:6" x14ac:dyDescent="0.25">
      <c r="A71" s="40" t="s">
        <v>90</v>
      </c>
      <c r="B71" s="41">
        <v>0</v>
      </c>
      <c r="C71" s="41">
        <v>0</v>
      </c>
      <c r="D71" s="62">
        <v>0.27</v>
      </c>
      <c r="E71" s="42" t="str">
        <f t="shared" si="29"/>
        <v>-</v>
      </c>
      <c r="F71" s="42" t="str">
        <f t="shared" si="30"/>
        <v>-</v>
      </c>
    </row>
    <row r="72" spans="1:6" x14ac:dyDescent="0.25">
      <c r="A72" s="40" t="s">
        <v>181</v>
      </c>
      <c r="B72" s="1">
        <v>0.1</v>
      </c>
      <c r="C72" s="1">
        <v>0</v>
      </c>
      <c r="D72" s="63">
        <v>0</v>
      </c>
      <c r="E72" s="6">
        <f t="shared" si="29"/>
        <v>0</v>
      </c>
      <c r="F72" s="6" t="str">
        <f t="shared" si="30"/>
        <v>-</v>
      </c>
    </row>
    <row r="73" spans="1:6" x14ac:dyDescent="0.25">
      <c r="A73" s="31" t="s">
        <v>16</v>
      </c>
      <c r="B73" s="32">
        <f>SUBTOTAL(9,B76:B87)</f>
        <v>959963.12999999989</v>
      </c>
      <c r="C73" s="32">
        <f t="shared" ref="C73:D73" si="32">SUBTOTAL(9,C76:C87)</f>
        <v>432929</v>
      </c>
      <c r="D73" s="32">
        <f t="shared" si="32"/>
        <v>1720127.21</v>
      </c>
      <c r="E73" s="33">
        <f t="shared" si="29"/>
        <v>1.7918679960135555</v>
      </c>
      <c r="F73" s="33">
        <f t="shared" si="30"/>
        <v>3.9732316615426546</v>
      </c>
    </row>
    <row r="74" spans="1:6" x14ac:dyDescent="0.25">
      <c r="A74" s="34" t="s">
        <v>91</v>
      </c>
      <c r="B74" s="35">
        <f>SUBTOTAL(9,B76:B81)</f>
        <v>957683.62999999989</v>
      </c>
      <c r="C74" s="35">
        <f t="shared" ref="C74:D74" si="33">SUBTOTAL(9,C76:C81)</f>
        <v>428429</v>
      </c>
      <c r="D74" s="35">
        <f t="shared" si="33"/>
        <v>1686822.42</v>
      </c>
      <c r="E74" s="36">
        <f t="shared" si="29"/>
        <v>1.7613566392483915</v>
      </c>
      <c r="F74" s="36">
        <f t="shared" si="30"/>
        <v>3.9372274519231891</v>
      </c>
    </row>
    <row r="75" spans="1:6" x14ac:dyDescent="0.25">
      <c r="A75" s="37" t="s">
        <v>92</v>
      </c>
      <c r="B75" s="38">
        <f>SUBTOTAL(9,B76:B76)</f>
        <v>954761.44</v>
      </c>
      <c r="C75" s="38">
        <f t="shared" ref="C75:D75" si="34">SUBTOTAL(9,C76:C76)</f>
        <v>417899</v>
      </c>
      <c r="D75" s="38">
        <f t="shared" si="34"/>
        <v>1677707.18</v>
      </c>
      <c r="E75" s="39">
        <f t="shared" si="29"/>
        <v>1.7572003955249806</v>
      </c>
      <c r="F75" s="39">
        <f t="shared" si="30"/>
        <v>4.0146235812959592</v>
      </c>
    </row>
    <row r="76" spans="1:6" x14ac:dyDescent="0.25">
      <c r="A76" s="40" t="s">
        <v>93</v>
      </c>
      <c r="B76" s="41">
        <v>954761.44</v>
      </c>
      <c r="C76" s="41">
        <v>417899</v>
      </c>
      <c r="D76" s="62">
        <v>1677707.18</v>
      </c>
      <c r="E76" s="42">
        <f t="shared" si="29"/>
        <v>1.7572003955249806</v>
      </c>
      <c r="F76" s="42">
        <f t="shared" si="30"/>
        <v>4.0146235812959592</v>
      </c>
    </row>
    <row r="77" spans="1:6" x14ac:dyDescent="0.25">
      <c r="A77" s="37" t="s">
        <v>94</v>
      </c>
      <c r="B77" s="38">
        <f>SUBTOTAL(9,B78:B79)</f>
        <v>2619.5</v>
      </c>
      <c r="C77" s="38">
        <f t="shared" ref="C77:D77" si="35">SUBTOTAL(9,C78:C79)</f>
        <v>10330</v>
      </c>
      <c r="D77" s="38">
        <f t="shared" si="35"/>
        <v>9115.24</v>
      </c>
      <c r="E77" s="39">
        <f t="shared" si="29"/>
        <v>3.4797633136094674</v>
      </c>
      <c r="F77" s="39">
        <f t="shared" si="30"/>
        <v>0.8824046466602129</v>
      </c>
    </row>
    <row r="78" spans="1:6" x14ac:dyDescent="0.25">
      <c r="A78" s="40" t="s">
        <v>95</v>
      </c>
      <c r="B78" s="41">
        <v>2619.5</v>
      </c>
      <c r="C78" s="41">
        <v>10330</v>
      </c>
      <c r="D78" s="62">
        <v>9031.25</v>
      </c>
      <c r="E78" s="42">
        <f t="shared" si="29"/>
        <v>3.4476999427371635</v>
      </c>
      <c r="F78" s="42">
        <f t="shared" si="30"/>
        <v>0.87427395934172314</v>
      </c>
    </row>
    <row r="79" spans="1:6" x14ac:dyDescent="0.25">
      <c r="A79" s="40" t="s">
        <v>96</v>
      </c>
      <c r="B79" s="41">
        <v>0</v>
      </c>
      <c r="C79" s="41">
        <v>0</v>
      </c>
      <c r="D79" s="62">
        <v>83.99</v>
      </c>
      <c r="E79" s="42" t="str">
        <f t="shared" si="29"/>
        <v>-</v>
      </c>
      <c r="F79" s="42" t="str">
        <f t="shared" si="30"/>
        <v>-</v>
      </c>
    </row>
    <row r="80" spans="1:6" x14ac:dyDescent="0.25">
      <c r="A80" s="37" t="s">
        <v>97</v>
      </c>
      <c r="B80" s="38">
        <f>SUBTOTAL(9,B81:B81)</f>
        <v>302.69</v>
      </c>
      <c r="C80" s="38">
        <f t="shared" ref="C80:D80" si="36">SUBTOTAL(9,C81:C81)</f>
        <v>200</v>
      </c>
      <c r="D80" s="38">
        <f t="shared" si="36"/>
        <v>0</v>
      </c>
      <c r="E80" s="39">
        <f t="shared" si="29"/>
        <v>0</v>
      </c>
      <c r="F80" s="39">
        <f t="shared" si="30"/>
        <v>0</v>
      </c>
    </row>
    <row r="81" spans="1:6" x14ac:dyDescent="0.25">
      <c r="A81" s="40" t="s">
        <v>98</v>
      </c>
      <c r="B81" s="41">
        <v>302.69</v>
      </c>
      <c r="C81" s="41">
        <v>200</v>
      </c>
      <c r="D81" s="62">
        <v>0</v>
      </c>
      <c r="E81" s="42">
        <f t="shared" si="29"/>
        <v>0</v>
      </c>
      <c r="F81" s="42">
        <f t="shared" si="30"/>
        <v>0</v>
      </c>
    </row>
    <row r="82" spans="1:6" x14ac:dyDescent="0.25">
      <c r="A82" s="34" t="s">
        <v>99</v>
      </c>
      <c r="B82" s="35">
        <f>SUBTOTAL(9,B84:B84)</f>
        <v>1192</v>
      </c>
      <c r="C82" s="35">
        <f t="shared" ref="C82:D82" si="37">SUBTOTAL(9,C84:C84)</f>
        <v>2000</v>
      </c>
      <c r="D82" s="35">
        <f t="shared" si="37"/>
        <v>2427.79</v>
      </c>
      <c r="E82" s="36">
        <f t="shared" si="29"/>
        <v>2.036736577181208</v>
      </c>
      <c r="F82" s="36">
        <f t="shared" si="30"/>
        <v>1.2138949999999999</v>
      </c>
    </row>
    <row r="83" spans="1:6" x14ac:dyDescent="0.25">
      <c r="A83" s="37" t="s">
        <v>100</v>
      </c>
      <c r="B83" s="38">
        <f>SUBTOTAL(9,B84:B84)</f>
        <v>1192</v>
      </c>
      <c r="C83" s="38">
        <f t="shared" ref="C83:D83" si="38">SUBTOTAL(9,C84:C84)</f>
        <v>2000</v>
      </c>
      <c r="D83" s="38">
        <f t="shared" si="38"/>
        <v>2427.79</v>
      </c>
      <c r="E83" s="39">
        <f t="shared" si="29"/>
        <v>2.036736577181208</v>
      </c>
      <c r="F83" s="39">
        <f t="shared" si="30"/>
        <v>1.2138949999999999</v>
      </c>
    </row>
    <row r="84" spans="1:6" x14ac:dyDescent="0.25">
      <c r="A84" s="40" t="s">
        <v>101</v>
      </c>
      <c r="B84" s="41">
        <v>1192</v>
      </c>
      <c r="C84" s="41">
        <v>2000</v>
      </c>
      <c r="D84" s="62">
        <v>2427.79</v>
      </c>
      <c r="E84" s="42">
        <f t="shared" si="29"/>
        <v>2.036736577181208</v>
      </c>
      <c r="F84" s="42">
        <f t="shared" si="30"/>
        <v>1.2138949999999999</v>
      </c>
    </row>
    <row r="85" spans="1:6" x14ac:dyDescent="0.25">
      <c r="A85" s="34" t="s">
        <v>102</v>
      </c>
      <c r="B85" s="35">
        <f>SUBTOTAL(9,B87:B87)</f>
        <v>1087.5</v>
      </c>
      <c r="C85" s="35">
        <f t="shared" ref="C85:D85" si="39">SUBTOTAL(9,C87:C87)</f>
        <v>2500</v>
      </c>
      <c r="D85" s="35">
        <f t="shared" si="39"/>
        <v>30877</v>
      </c>
      <c r="E85" s="36">
        <f t="shared" si="29"/>
        <v>28.392643678160919</v>
      </c>
      <c r="F85" s="36">
        <f t="shared" si="30"/>
        <v>12.3508</v>
      </c>
    </row>
    <row r="86" spans="1:6" ht="20.100000000000001" customHeight="1" x14ac:dyDescent="0.25">
      <c r="A86" s="37" t="s">
        <v>103</v>
      </c>
      <c r="B86" s="38">
        <f>SUBTOTAL(9,B87:B87)</f>
        <v>1087.5</v>
      </c>
      <c r="C86" s="38">
        <f t="shared" ref="C86:D86" si="40">SUBTOTAL(9,C87:C87)</f>
        <v>2500</v>
      </c>
      <c r="D86" s="38">
        <f t="shared" si="40"/>
        <v>30877</v>
      </c>
      <c r="E86" s="39">
        <f t="shared" si="29"/>
        <v>28.392643678160919</v>
      </c>
      <c r="F86" s="39">
        <f t="shared" si="30"/>
        <v>12.3508</v>
      </c>
    </row>
    <row r="87" spans="1:6" x14ac:dyDescent="0.25">
      <c r="A87" s="40" t="s">
        <v>104</v>
      </c>
      <c r="B87" s="41">
        <v>1087.5</v>
      </c>
      <c r="C87" s="41">
        <v>2500</v>
      </c>
      <c r="D87" s="62">
        <v>30877</v>
      </c>
      <c r="E87" s="42">
        <f t="shared" si="29"/>
        <v>28.392643678160919</v>
      </c>
      <c r="F87" s="42">
        <f t="shared" si="30"/>
        <v>12.3508</v>
      </c>
    </row>
    <row r="88" spans="1:6" ht="15.75" x14ac:dyDescent="0.25">
      <c r="A88" s="43" t="s">
        <v>52</v>
      </c>
      <c r="B88" s="44">
        <f>IFERROR(SUBTOTAL(9,B37:B87),0)</f>
        <v>1298326.49</v>
      </c>
      <c r="C88" s="44">
        <v>1165145.94</v>
      </c>
      <c r="D88" s="44">
        <f>IFERROR(SUBTOTAL(9,D37:D87),0)</f>
        <v>2074222.3499999999</v>
      </c>
      <c r="E88" s="45">
        <f>IF(B88&lt;&gt;0,D88/D88,"-")</f>
        <v>1</v>
      </c>
      <c r="F88" s="45">
        <f t="shared" si="30"/>
        <v>1.7802253595802771</v>
      </c>
    </row>
    <row r="89" spans="1:6" x14ac:dyDescent="0.25">
      <c r="E89" s="17"/>
      <c r="F89" s="17"/>
    </row>
    <row r="90" spans="1:6" x14ac:dyDescent="0.25">
      <c r="C90" s="30"/>
    </row>
    <row r="93" spans="1:6" s="12" customFormat="1" ht="24.95" customHeight="1" x14ac:dyDescent="0.3">
      <c r="A93" s="7"/>
      <c r="B93" s="7"/>
      <c r="C93" s="7"/>
      <c r="D93" s="7"/>
      <c r="E93" s="7"/>
      <c r="F93" s="7"/>
    </row>
    <row r="94" spans="1:6" s="13" customFormat="1" ht="24.95" customHeight="1" x14ac:dyDescent="0.25">
      <c r="A94" s="7"/>
      <c r="B94" s="7"/>
      <c r="C94" s="7"/>
      <c r="D94" s="7"/>
      <c r="E94" s="7"/>
      <c r="F94" s="7"/>
    </row>
    <row r="95" spans="1:6" ht="57.6" customHeight="1" x14ac:dyDescent="0.25">
      <c r="A95" s="61" t="s">
        <v>105</v>
      </c>
      <c r="B95" s="61"/>
      <c r="C95" s="61"/>
      <c r="D95" s="61"/>
      <c r="E95" s="61"/>
      <c r="F95" s="61"/>
    </row>
    <row r="96" spans="1:6" s="17" customFormat="1" ht="15.95" customHeight="1" x14ac:dyDescent="0.25">
      <c r="A96" s="14" t="s">
        <v>29</v>
      </c>
      <c r="B96" s="15"/>
      <c r="C96" s="15"/>
      <c r="D96" s="15"/>
      <c r="E96" s="15"/>
      <c r="F96" s="15"/>
    </row>
    <row r="97" spans="1:6" ht="51.75" x14ac:dyDescent="0.25">
      <c r="A97" s="16" t="s">
        <v>30</v>
      </c>
      <c r="B97" s="16" t="s">
        <v>31</v>
      </c>
      <c r="C97" s="16" t="s">
        <v>7</v>
      </c>
      <c r="D97" s="16" t="s">
        <v>32</v>
      </c>
      <c r="E97" s="16" t="s">
        <v>33</v>
      </c>
      <c r="F97" s="16" t="s">
        <v>34</v>
      </c>
    </row>
    <row r="98" spans="1:6" x14ac:dyDescent="0.25">
      <c r="A98" s="18" t="s">
        <v>11</v>
      </c>
      <c r="B98" s="18">
        <f>COLUMN()</f>
        <v>2</v>
      </c>
      <c r="C98" s="18">
        <f>COLUMN()</f>
        <v>3</v>
      </c>
      <c r="D98" s="18">
        <f>COLUMN()</f>
        <v>4</v>
      </c>
      <c r="E98" s="18" t="str">
        <f>_xlfn.CONCAT(TEXT(COLUMN(),"@")," (",TEXT(D98,"@")," / ",TEXT(B98,"@"),")")</f>
        <v>5 (4 / 2)</v>
      </c>
      <c r="F98" s="18" t="str">
        <f>_xlfn.CONCAT(TEXT(COLUMN(),"@")," (",TEXT(D98,"@")," / ",TEXT(C98,"@"),")")</f>
        <v>6 (4 / 3)</v>
      </c>
    </row>
    <row r="99" spans="1:6" x14ac:dyDescent="0.25">
      <c r="A99" s="31" t="s">
        <v>106</v>
      </c>
      <c r="B99" s="32">
        <f>SUBTOTAL(9,B100:B100)</f>
        <v>279064.93</v>
      </c>
      <c r="C99" s="32">
        <f>SUBTOTAL(9,C100:C100)</f>
        <v>717646</v>
      </c>
      <c r="D99" s="32">
        <f>SUBTOTAL(9,D100:D100)</f>
        <v>352010.1</v>
      </c>
      <c r="E99" s="33">
        <f t="shared" ref="E99:E108" si="41">IF(B99&lt;&gt;0,D99/B99,"-")</f>
        <v>1.2613913901685889</v>
      </c>
      <c r="F99" s="33">
        <f t="shared" ref="F99:F108" si="42">IF(C99&lt;&gt;0,D99/C99,"-")</f>
        <v>0.49050660074744368</v>
      </c>
    </row>
    <row r="100" spans="1:6" x14ac:dyDescent="0.25">
      <c r="A100" s="40" t="s">
        <v>107</v>
      </c>
      <c r="B100" s="41">
        <v>279064.93</v>
      </c>
      <c r="C100" s="41">
        <v>717646</v>
      </c>
      <c r="D100" s="41">
        <v>352010.1</v>
      </c>
      <c r="E100" s="42">
        <f t="shared" si="41"/>
        <v>1.2613913901685889</v>
      </c>
      <c r="F100" s="42">
        <f t="shared" si="42"/>
        <v>0.49050660074744368</v>
      </c>
    </row>
    <row r="101" spans="1:6" x14ac:dyDescent="0.25">
      <c r="A101" s="31" t="s">
        <v>108</v>
      </c>
      <c r="B101" s="32">
        <f>SUBTOTAL(9,B102:B102)</f>
        <v>9265.48</v>
      </c>
      <c r="C101" s="32">
        <f>SUBTOTAL(9,C102:C102)</f>
        <v>29600.94</v>
      </c>
      <c r="D101" s="32">
        <f>SUBTOTAL(9,D102:D102)</f>
        <v>8343.02</v>
      </c>
      <c r="E101" s="33">
        <f t="shared" si="41"/>
        <v>0.90044120757910018</v>
      </c>
      <c r="F101" s="33">
        <f t="shared" si="42"/>
        <v>0.28184983314719064</v>
      </c>
    </row>
    <row r="102" spans="1:6" x14ac:dyDescent="0.25">
      <c r="A102" s="40" t="s">
        <v>109</v>
      </c>
      <c r="B102" s="41">
        <v>9265.48</v>
      </c>
      <c r="C102" s="41">
        <v>29600.94</v>
      </c>
      <c r="D102" s="41">
        <v>8343.02</v>
      </c>
      <c r="E102" s="42">
        <f t="shared" si="41"/>
        <v>0.90044120757910018</v>
      </c>
      <c r="F102" s="42">
        <f t="shared" si="42"/>
        <v>0.28184983314719064</v>
      </c>
    </row>
    <row r="103" spans="1:6" x14ac:dyDescent="0.25">
      <c r="A103" s="31" t="s">
        <v>110</v>
      </c>
      <c r="B103" s="32">
        <f>SUBTOTAL(9,B104:B105)</f>
        <v>975605.44</v>
      </c>
      <c r="C103" s="32">
        <f>SUBTOTAL(9,C104:C105)</f>
        <v>417899</v>
      </c>
      <c r="D103" s="32">
        <f t="shared" ref="D103" si="43">SUBTOTAL(9,D104:D105)</f>
        <v>1708584.18</v>
      </c>
      <c r="E103" s="33">
        <f t="shared" si="41"/>
        <v>1.7513065322800989</v>
      </c>
      <c r="F103" s="33">
        <f t="shared" si="42"/>
        <v>4.0885098552521066</v>
      </c>
    </row>
    <row r="104" spans="1:6" x14ac:dyDescent="0.25">
      <c r="A104" s="40" t="s">
        <v>185</v>
      </c>
      <c r="B104" s="41">
        <v>20844</v>
      </c>
      <c r="C104" s="41">
        <v>0</v>
      </c>
      <c r="D104" s="41"/>
      <c r="E104" s="42"/>
      <c r="F104" s="42"/>
    </row>
    <row r="105" spans="1:6" x14ac:dyDescent="0.25">
      <c r="A105" s="40" t="s">
        <v>111</v>
      </c>
      <c r="B105" s="41">
        <v>954761.44</v>
      </c>
      <c r="C105" s="41">
        <v>417899</v>
      </c>
      <c r="D105" s="41">
        <v>1708584.18</v>
      </c>
      <c r="E105" s="42">
        <f t="shared" si="41"/>
        <v>1.7895404112675519</v>
      </c>
      <c r="F105" s="42">
        <f t="shared" si="42"/>
        <v>4.0885098552521066</v>
      </c>
    </row>
    <row r="106" spans="1:6" ht="20.100000000000001" customHeight="1" x14ac:dyDescent="0.25">
      <c r="A106" s="31" t="s">
        <v>112</v>
      </c>
      <c r="B106" s="32">
        <f>SUBTOTAL(9,B107:B107)</f>
        <v>0</v>
      </c>
      <c r="C106" s="32">
        <f>SUBTOTAL(9,C107:C107)</f>
        <v>0</v>
      </c>
      <c r="D106" s="32">
        <f>SUBTOTAL(9,D107:D107)</f>
        <v>400</v>
      </c>
      <c r="E106" s="33" t="str">
        <f t="shared" si="41"/>
        <v>-</v>
      </c>
      <c r="F106" s="33" t="str">
        <f t="shared" si="42"/>
        <v>-</v>
      </c>
    </row>
    <row r="107" spans="1:6" x14ac:dyDescent="0.25">
      <c r="A107" s="40" t="s">
        <v>113</v>
      </c>
      <c r="B107" s="41">
        <v>0</v>
      </c>
      <c r="C107" s="41">
        <v>0</v>
      </c>
      <c r="D107" s="41">
        <v>400</v>
      </c>
      <c r="E107" s="42" t="str">
        <f t="shared" si="41"/>
        <v>-</v>
      </c>
      <c r="F107" s="42" t="str">
        <f t="shared" si="42"/>
        <v>-</v>
      </c>
    </row>
    <row r="108" spans="1:6" ht="15.75" x14ac:dyDescent="0.25">
      <c r="A108" s="43" t="s">
        <v>52</v>
      </c>
      <c r="B108" s="44">
        <f>IFERROR(SUBTOTAL(9,B100:B107),0)</f>
        <v>1263935.8499999999</v>
      </c>
      <c r="C108" s="44">
        <f t="shared" ref="C108:D108" si="44">IFERROR(SUBTOTAL(9,C100:C107),0)</f>
        <v>1165145.94</v>
      </c>
      <c r="D108" s="44">
        <f t="shared" si="44"/>
        <v>2069337.2999999998</v>
      </c>
      <c r="E108" s="45">
        <f t="shared" si="41"/>
        <v>1.6372170312282859</v>
      </c>
      <c r="F108" s="45">
        <f t="shared" si="42"/>
        <v>1.7760327088295909</v>
      </c>
    </row>
    <row r="109" spans="1:6" s="13" customFormat="1" ht="24.95" customHeight="1" x14ac:dyDescent="0.2">
      <c r="A109" s="17"/>
      <c r="B109" s="17"/>
      <c r="C109" s="17"/>
      <c r="D109" s="17"/>
      <c r="E109" s="17"/>
      <c r="F109" s="17"/>
    </row>
    <row r="110" spans="1:6" ht="57.6" customHeight="1" x14ac:dyDescent="0.25">
      <c r="A110" s="17"/>
      <c r="B110" s="17"/>
      <c r="C110" s="17"/>
      <c r="D110" s="17"/>
      <c r="E110" s="17"/>
      <c r="F110" s="17"/>
    </row>
    <row r="111" spans="1:6" s="17" customFormat="1" ht="15.95" customHeight="1" x14ac:dyDescent="0.25">
      <c r="A111" s="14" t="s">
        <v>53</v>
      </c>
      <c r="B111" s="15"/>
      <c r="C111" s="15"/>
      <c r="D111" s="15"/>
      <c r="E111" s="15"/>
      <c r="F111" s="15"/>
    </row>
    <row r="112" spans="1:6" ht="51.75" x14ac:dyDescent="0.25">
      <c r="A112" s="46" t="s">
        <v>30</v>
      </c>
      <c r="B112" s="16" t="s">
        <v>31</v>
      </c>
      <c r="C112" s="16" t="s">
        <v>7</v>
      </c>
      <c r="D112" s="16" t="s">
        <v>32</v>
      </c>
      <c r="E112" s="16" t="s">
        <v>33</v>
      </c>
      <c r="F112" s="16" t="s">
        <v>34</v>
      </c>
    </row>
    <row r="113" spans="1:6" x14ac:dyDescent="0.25">
      <c r="A113" s="18" t="s">
        <v>11</v>
      </c>
      <c r="B113" s="18">
        <f>COLUMN()</f>
        <v>2</v>
      </c>
      <c r="C113" s="18">
        <f>COLUMN()</f>
        <v>3</v>
      </c>
      <c r="D113" s="18">
        <f>COLUMN()</f>
        <v>4</v>
      </c>
      <c r="E113" s="18" t="str">
        <f>_xlfn.CONCAT(TEXT(COLUMN(),"@")," (",TEXT(D113,"@")," / ",TEXT(B113,"@"),")")</f>
        <v>5 (4 / 2)</v>
      </c>
      <c r="F113" s="18" t="str">
        <f>_xlfn.CONCAT(TEXT(COLUMN(),"@")," (",TEXT(D113,"@")," / ",TEXT(C113,"@"),")")</f>
        <v>6 (4 / 3)</v>
      </c>
    </row>
    <row r="114" spans="1:6" x14ac:dyDescent="0.25">
      <c r="A114" s="31" t="s">
        <v>106</v>
      </c>
      <c r="B114" s="32">
        <f>SUBTOTAL(9,B115:B115)</f>
        <v>324186.13</v>
      </c>
      <c r="C114" s="32">
        <f>SUBTOTAL(9,C115:C115)</f>
        <v>717646</v>
      </c>
      <c r="D114" s="32">
        <f>SUBTOTAL(9,D115:D115)</f>
        <v>352010.1</v>
      </c>
      <c r="E114" s="33">
        <f t="shared" ref="E114:E122" si="45">IF(B114&lt;&gt;0,D114/B114,"-")</f>
        <v>1.0858271450416461</v>
      </c>
      <c r="F114" s="33">
        <f t="shared" ref="F114:F123" si="46">IF(C114&lt;&gt;0,D114/C114,"-")</f>
        <v>0.49050660074744368</v>
      </c>
    </row>
    <row r="115" spans="1:6" x14ac:dyDescent="0.25">
      <c r="A115" s="40" t="s">
        <v>107</v>
      </c>
      <c r="B115" s="41">
        <v>324186.13</v>
      </c>
      <c r="C115" s="41">
        <v>717646</v>
      </c>
      <c r="D115" s="41">
        <v>352010.1</v>
      </c>
      <c r="E115" s="42">
        <f t="shared" si="45"/>
        <v>1.0858271450416461</v>
      </c>
      <c r="F115" s="42">
        <f t="shared" si="46"/>
        <v>0.49050660074744368</v>
      </c>
    </row>
    <row r="116" spans="1:6" x14ac:dyDescent="0.25">
      <c r="A116" s="31" t="s">
        <v>108</v>
      </c>
      <c r="B116" s="32">
        <f>SUBTOTAL(9,B117:B117)</f>
        <v>6347.46</v>
      </c>
      <c r="C116" s="32">
        <f>SUBTOTAL(9,C117:C117)</f>
        <v>29600.94</v>
      </c>
      <c r="D116" s="32">
        <f>SUBTOTAL(9,D117:D117)</f>
        <v>13228.07</v>
      </c>
      <c r="E116" s="33">
        <f t="shared" si="45"/>
        <v>2.0839942276123047</v>
      </c>
      <c r="F116" s="33">
        <f t="shared" si="46"/>
        <v>0.44688006529522373</v>
      </c>
    </row>
    <row r="117" spans="1:6" x14ac:dyDescent="0.25">
      <c r="A117" s="40" t="s">
        <v>109</v>
      </c>
      <c r="B117" s="41">
        <v>6347.46</v>
      </c>
      <c r="C117" s="41">
        <v>29600.94</v>
      </c>
      <c r="D117" s="41">
        <v>13228.07</v>
      </c>
      <c r="E117" s="42">
        <f t="shared" si="45"/>
        <v>2.0839942276123047</v>
      </c>
      <c r="F117" s="42">
        <f t="shared" si="46"/>
        <v>0.44688006529522373</v>
      </c>
    </row>
    <row r="118" spans="1:6" x14ac:dyDescent="0.25">
      <c r="A118" s="31" t="s">
        <v>110</v>
      </c>
      <c r="B118" s="32">
        <f>SUBTOTAL(9,B119:B120)</f>
        <v>967792.89999999991</v>
      </c>
      <c r="C118" s="32">
        <f>SUBTOTAL(9,C119:C120)</f>
        <v>417899</v>
      </c>
      <c r="D118" s="32">
        <f t="shared" ref="D118" si="47">SUBTOTAL(9,D119:D120)</f>
        <v>1708584.18</v>
      </c>
      <c r="E118" s="33">
        <f t="shared" si="45"/>
        <v>1.7654440118335235</v>
      </c>
      <c r="F118" s="33">
        <f t="shared" si="46"/>
        <v>4.0885098552521066</v>
      </c>
    </row>
    <row r="119" spans="1:6" x14ac:dyDescent="0.25">
      <c r="A119" s="40" t="s">
        <v>185</v>
      </c>
      <c r="B119" s="41">
        <v>13031.46</v>
      </c>
      <c r="C119" s="41">
        <v>0</v>
      </c>
      <c r="D119" s="41">
        <v>0</v>
      </c>
      <c r="E119" s="42"/>
      <c r="F119" s="42"/>
    </row>
    <row r="120" spans="1:6" x14ac:dyDescent="0.25">
      <c r="A120" s="40" t="s">
        <v>111</v>
      </c>
      <c r="B120" s="41">
        <v>954761.44</v>
      </c>
      <c r="C120" s="41">
        <v>417899</v>
      </c>
      <c r="D120" s="41">
        <v>1708584.18</v>
      </c>
      <c r="E120" s="42">
        <f t="shared" si="45"/>
        <v>1.7895404112675519</v>
      </c>
      <c r="F120" s="42">
        <f t="shared" si="46"/>
        <v>4.0885098552521066</v>
      </c>
    </row>
    <row r="121" spans="1:6" ht="20.100000000000001" customHeight="1" x14ac:dyDescent="0.25">
      <c r="A121" s="31" t="s">
        <v>112</v>
      </c>
      <c r="B121" s="32">
        <v>0</v>
      </c>
      <c r="C121" s="32">
        <v>0</v>
      </c>
      <c r="D121" s="32">
        <f>SUBTOTAL(9,D122:D122)</f>
        <v>400</v>
      </c>
      <c r="E121" s="33" t="str">
        <f t="shared" si="45"/>
        <v>-</v>
      </c>
      <c r="F121" s="33" t="str">
        <f t="shared" si="46"/>
        <v>-</v>
      </c>
    </row>
    <row r="122" spans="1:6" x14ac:dyDescent="0.25">
      <c r="A122" s="40" t="s">
        <v>113</v>
      </c>
      <c r="B122" s="41">
        <v>0</v>
      </c>
      <c r="C122" s="41">
        <v>0</v>
      </c>
      <c r="D122" s="41">
        <v>400</v>
      </c>
      <c r="E122" s="42" t="str">
        <f t="shared" si="45"/>
        <v>-</v>
      </c>
      <c r="F122" s="42" t="str">
        <f t="shared" si="46"/>
        <v>-</v>
      </c>
    </row>
    <row r="123" spans="1:6" ht="15.75" x14ac:dyDescent="0.25">
      <c r="A123" s="43" t="s">
        <v>52</v>
      </c>
      <c r="B123" s="44">
        <f>IFERROR(SUBTOTAL(9,B115:B122),0)</f>
        <v>1298326.49</v>
      </c>
      <c r="C123" s="44">
        <f>IFERROR(SUBTOTAL(9,C115:C122),0)</f>
        <v>1165145.94</v>
      </c>
      <c r="D123" s="44">
        <f>IFERROR(SUBTOTAL(9,D115:D122),0)</f>
        <v>2074222.3499999999</v>
      </c>
      <c r="E123" s="45">
        <f>IF(B123&lt;&gt;0,D123/D123,"-")</f>
        <v>1</v>
      </c>
      <c r="F123" s="45">
        <f t="shared" si="46"/>
        <v>1.7802253595802771</v>
      </c>
    </row>
    <row r="124" spans="1:6" x14ac:dyDescent="0.25">
      <c r="E124" s="17"/>
      <c r="F124" s="17"/>
    </row>
    <row r="125" spans="1:6" x14ac:dyDescent="0.25">
      <c r="C125" s="30"/>
    </row>
    <row r="128" spans="1:6" s="12" customFormat="1" ht="24.95" customHeight="1" x14ac:dyDescent="0.3">
      <c r="A128" s="7"/>
      <c r="B128" s="7"/>
      <c r="C128" s="7"/>
      <c r="D128" s="7"/>
      <c r="E128" s="7"/>
      <c r="F128" s="7"/>
    </row>
    <row r="129" spans="1:6" s="13" customFormat="1" ht="24.95" customHeight="1" x14ac:dyDescent="0.25">
      <c r="A129" s="7"/>
      <c r="B129" s="7"/>
      <c r="C129" s="7"/>
      <c r="D129" s="7"/>
      <c r="E129" s="7"/>
      <c r="F129" s="7"/>
    </row>
    <row r="130" spans="1:6" ht="57.6" customHeight="1" x14ac:dyDescent="0.25">
      <c r="A130" s="61" t="s">
        <v>114</v>
      </c>
      <c r="B130" s="61"/>
      <c r="C130" s="61"/>
      <c r="D130" s="61"/>
      <c r="E130" s="61"/>
      <c r="F130" s="61"/>
    </row>
    <row r="131" spans="1:6" s="17" customFormat="1" ht="15.95" customHeight="1" x14ac:dyDescent="0.25">
      <c r="A131" s="14" t="s">
        <v>53</v>
      </c>
      <c r="B131" s="15"/>
      <c r="C131" s="15"/>
      <c r="D131" s="15"/>
      <c r="E131" s="15"/>
      <c r="F131" s="15"/>
    </row>
    <row r="132" spans="1:6" ht="51.75" x14ac:dyDescent="0.25">
      <c r="A132" s="16" t="s">
        <v>30</v>
      </c>
      <c r="B132" s="16" t="s">
        <v>31</v>
      </c>
      <c r="C132" s="16" t="s">
        <v>7</v>
      </c>
      <c r="D132" s="16" t="s">
        <v>32</v>
      </c>
      <c r="E132" s="16" t="s">
        <v>33</v>
      </c>
      <c r="F132" s="16" t="s">
        <v>34</v>
      </c>
    </row>
    <row r="133" spans="1:6" x14ac:dyDescent="0.25">
      <c r="A133" s="18" t="s">
        <v>11</v>
      </c>
      <c r="B133" s="18">
        <f>COLUMN()</f>
        <v>2</v>
      </c>
      <c r="C133" s="18">
        <f>COLUMN()</f>
        <v>3</v>
      </c>
      <c r="D133" s="18">
        <f>COLUMN()</f>
        <v>4</v>
      </c>
      <c r="E133" s="18" t="str">
        <f>_xlfn.CONCAT(TEXT(COLUMN(),"@")," (",TEXT(D133,"@")," / ",TEXT(B133,"@"),")")</f>
        <v>5 (4 / 2)</v>
      </c>
      <c r="F133" s="18" t="str">
        <f>_xlfn.CONCAT(TEXT(COLUMN(),"@")," (",TEXT(D133,"@")," / ",TEXT(C133,"@"),")")</f>
        <v>6 (4 / 3)</v>
      </c>
    </row>
    <row r="134" spans="1:6" ht="20.100000000000001" customHeight="1" x14ac:dyDescent="0.25">
      <c r="A134" s="31" t="s">
        <v>115</v>
      </c>
      <c r="B134" s="32">
        <f>SUBTOTAL(9,B135:B135)</f>
        <v>1298326.49</v>
      </c>
      <c r="C134" s="32">
        <f>SUBTOTAL(9,C135:C135)</f>
        <v>1165145.94</v>
      </c>
      <c r="D134" s="32">
        <f>SUBTOTAL(9,D135:D135)</f>
        <v>2074222.35</v>
      </c>
      <c r="E134" s="33">
        <f>IF(B134&lt;&gt;0,D134/B134,"-")</f>
        <v>1.5976122847189231</v>
      </c>
      <c r="F134" s="33">
        <f>IF(C134&lt;&gt;0,D134/C134,"-")</f>
        <v>1.7802253595802773</v>
      </c>
    </row>
    <row r="135" spans="1:6" x14ac:dyDescent="0.25">
      <c r="A135" s="40" t="s">
        <v>116</v>
      </c>
      <c r="B135" s="41">
        <v>1298326.49</v>
      </c>
      <c r="C135" s="41">
        <v>1165145.94</v>
      </c>
      <c r="D135" s="41">
        <v>2074222.35</v>
      </c>
      <c r="E135" s="42">
        <f>IF(B135&lt;&gt;0,D135/B135,"-")</f>
        <v>1.5976122847189231</v>
      </c>
      <c r="F135" s="42">
        <f>IF(C135&lt;&gt;0,D135/C135,"-")</f>
        <v>1.7802253595802773</v>
      </c>
    </row>
    <row r="136" spans="1:6" ht="15.75" x14ac:dyDescent="0.25">
      <c r="A136" s="43" t="s">
        <v>52</v>
      </c>
      <c r="B136" s="44">
        <f>IFERROR(SUBTOTAL(9,B135:B135),0)</f>
        <v>1298326.49</v>
      </c>
      <c r="C136" s="44">
        <f>IFERROR(SUBTOTAL(9,C135:C135),0)</f>
        <v>1165145.94</v>
      </c>
      <c r="D136" s="44">
        <f>IFERROR(SUBTOTAL(9,D135:D135),0)</f>
        <v>2074222.35</v>
      </c>
      <c r="E136" s="45">
        <f>IF(B136&lt;&gt;0,D136/B136,"-")</f>
        <v>1.5976122847189231</v>
      </c>
      <c r="F136" s="45">
        <f>IF(C136&lt;&gt;0,D136/C136,"-")</f>
        <v>1.7802253595802773</v>
      </c>
    </row>
    <row r="137" spans="1:6" x14ac:dyDescent="0.25">
      <c r="A137" s="17"/>
      <c r="B137" s="17"/>
      <c r="C137" s="17"/>
      <c r="D137" s="17"/>
      <c r="E137" s="17"/>
      <c r="F137" s="17"/>
    </row>
    <row r="138" spans="1:6" x14ac:dyDescent="0.25">
      <c r="A138" s="17"/>
      <c r="B138" s="17"/>
      <c r="C138" s="17"/>
      <c r="D138" s="17"/>
      <c r="E138" s="17"/>
      <c r="F138" s="17"/>
    </row>
    <row r="139" spans="1:6" x14ac:dyDescent="0.25">
      <c r="C139" s="30"/>
    </row>
  </sheetData>
  <mergeCells count="5">
    <mergeCell ref="A2:F2"/>
    <mergeCell ref="A3:F3"/>
    <mergeCell ref="A1:F1"/>
    <mergeCell ref="A95:F95"/>
    <mergeCell ref="A130:F130"/>
  </mergeCells>
  <pageMargins left="0.39370078740157499" right="0.39370078740157499" top="0.39370078740157499" bottom="0.39370078740157499" header="0.23622047244094499" footer="0.23622047244094499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zoomScaleNormal="100" workbookViewId="0">
      <pane ySplit="6" topLeftCell="A7" activePane="bottomLeft" state="frozen"/>
      <selection pane="bottomLeft" activeCell="A16" sqref="A16"/>
    </sheetView>
  </sheetViews>
  <sheetFormatPr defaultColWidth="9.140625" defaultRowHeight="15" x14ac:dyDescent="0.25"/>
  <cols>
    <col min="1" max="1" width="73.7109375" style="7" customWidth="1"/>
    <col min="2" max="2" width="29.7109375" style="7" customWidth="1"/>
    <col min="3" max="4" width="19.7109375" style="7" customWidth="1"/>
    <col min="5" max="5" width="15.7109375" style="7" customWidth="1"/>
    <col min="6" max="6" width="12.7109375" style="7" customWidth="1"/>
  </cols>
  <sheetData>
    <row r="1" spans="1:6" s="11" customFormat="1" ht="30" customHeight="1" x14ac:dyDescent="0.25">
      <c r="A1" s="61" t="s">
        <v>2</v>
      </c>
      <c r="B1" s="61"/>
      <c r="C1" s="61"/>
      <c r="D1" s="61"/>
      <c r="E1" s="61"/>
      <c r="F1" s="61"/>
    </row>
    <row r="2" spans="1:6" s="11" customFormat="1" ht="30" customHeight="1" x14ac:dyDescent="0.25">
      <c r="A2" s="61" t="s">
        <v>117</v>
      </c>
      <c r="B2" s="61"/>
      <c r="C2" s="61"/>
      <c r="D2" s="61"/>
      <c r="E2" s="61"/>
      <c r="F2" s="61"/>
    </row>
    <row r="3" spans="1:6" s="12" customFormat="1" ht="24.95" customHeight="1" x14ac:dyDescent="0.3">
      <c r="A3" s="61" t="s">
        <v>118</v>
      </c>
      <c r="B3" s="61"/>
      <c r="C3" s="61"/>
      <c r="D3" s="61"/>
      <c r="E3" s="61"/>
      <c r="F3" s="61"/>
    </row>
    <row r="4" spans="1:6" s="13" customFormat="1" ht="24.95" customHeight="1" x14ac:dyDescent="0.25">
      <c r="A4" s="14" t="s">
        <v>119</v>
      </c>
      <c r="B4" s="15"/>
      <c r="C4" s="15"/>
      <c r="D4" s="15"/>
      <c r="E4" s="15"/>
      <c r="F4" s="15"/>
    </row>
    <row r="5" spans="1:6" ht="57.6" customHeight="1" x14ac:dyDescent="0.25">
      <c r="A5" s="16" t="s">
        <v>30</v>
      </c>
      <c r="B5" s="16" t="s">
        <v>31</v>
      </c>
      <c r="C5" s="16" t="s">
        <v>7</v>
      </c>
      <c r="D5" s="16" t="s">
        <v>32</v>
      </c>
      <c r="E5" s="16" t="s">
        <v>33</v>
      </c>
      <c r="F5" s="16" t="s">
        <v>34</v>
      </c>
    </row>
    <row r="6" spans="1:6" s="17" customFormat="1" ht="15.95" customHeight="1" x14ac:dyDescent="0.25">
      <c r="A6" s="18" t="s">
        <v>11</v>
      </c>
      <c r="B6" s="18">
        <f>COLUMN()</f>
        <v>2</v>
      </c>
      <c r="C6" s="18">
        <v>3</v>
      </c>
      <c r="D6" s="18">
        <f>COLUMN()</f>
        <v>4</v>
      </c>
      <c r="E6" s="18" t="str">
        <f>_xlfn.CONCAT(TEXT(COLUMN(),"@")," (",TEXT(D6,"@")," / ",TEXT(B6,"@"),")")</f>
        <v>5 (4 / 2)</v>
      </c>
      <c r="F6" s="18" t="str">
        <f>_xlfn.CONCAT(TEXT(COLUMN(),"@")," (",TEXT(D6,"@")," / ",TEXT(C6,"@"),")")</f>
        <v>6 (4 / 3)</v>
      </c>
    </row>
    <row r="7" spans="1:6" ht="20.100000000000001" customHeight="1" x14ac:dyDescent="0.25">
      <c r="A7" s="43" t="s">
        <v>52</v>
      </c>
      <c r="B7" s="44">
        <f>IFERROR(SUBTOTAL(9,#REF!),0)</f>
        <v>0</v>
      </c>
      <c r="C7" s="44">
        <v>0</v>
      </c>
      <c r="D7" s="44">
        <f>IFERROR(SUBTOTAL(9,#REF!),0)</f>
        <v>0</v>
      </c>
      <c r="E7" s="45" t="str">
        <f>IF(B7&lt;&gt;0,D7/B7,"-")</f>
        <v>-</v>
      </c>
      <c r="F7" s="45" t="str">
        <f>IF(C7&lt;&gt;0,D7/C7,"-")</f>
        <v>-</v>
      </c>
    </row>
    <row r="8" spans="1:6" x14ac:dyDescent="0.25">
      <c r="A8" s="17"/>
      <c r="B8" s="17"/>
      <c r="C8" s="17"/>
      <c r="D8" s="17"/>
      <c r="E8" s="17"/>
      <c r="F8" s="17"/>
    </row>
    <row r="9" spans="1:6" x14ac:dyDescent="0.25">
      <c r="A9" s="17"/>
      <c r="B9" s="17"/>
      <c r="C9" s="17"/>
      <c r="D9" s="17"/>
      <c r="E9" s="17"/>
      <c r="F9" s="17"/>
    </row>
    <row r="10" spans="1:6" s="13" customFormat="1" ht="24.95" customHeight="1" x14ac:dyDescent="0.25">
      <c r="A10" s="14" t="s">
        <v>120</v>
      </c>
      <c r="B10" s="15"/>
      <c r="C10" s="15"/>
      <c r="D10" s="15"/>
      <c r="E10" s="15"/>
      <c r="F10" s="15"/>
    </row>
    <row r="11" spans="1:6" ht="57.6" customHeight="1" x14ac:dyDescent="0.25">
      <c r="A11" s="46" t="s">
        <v>30</v>
      </c>
      <c r="B11" s="16" t="s">
        <v>31</v>
      </c>
      <c r="C11" s="16" t="s">
        <v>7</v>
      </c>
      <c r="D11" s="16" t="s">
        <v>32</v>
      </c>
      <c r="E11" s="16" t="s">
        <v>33</v>
      </c>
      <c r="F11" s="16" t="s">
        <v>34</v>
      </c>
    </row>
    <row r="12" spans="1:6" s="17" customFormat="1" ht="15.95" customHeight="1" x14ac:dyDescent="0.25">
      <c r="A12" s="18" t="s">
        <v>11</v>
      </c>
      <c r="B12" s="18">
        <f>COLUMN()</f>
        <v>2</v>
      </c>
      <c r="C12" s="18">
        <v>3</v>
      </c>
      <c r="D12" s="18">
        <f>COLUMN()</f>
        <v>4</v>
      </c>
      <c r="E12" s="18" t="str">
        <f>_xlfn.CONCAT(TEXT(COLUMN(),"@")," (",TEXT(D12,"@")," / ",TEXT(B12,"@"),")")</f>
        <v>5 (4 / 2)</v>
      </c>
      <c r="F12" s="18" t="str">
        <f>_xlfn.CONCAT(TEXT(COLUMN(),"@")," (",TEXT(D12,"@")," / ",TEXT(C12,"@"),")")</f>
        <v>6 (4 / 3)</v>
      </c>
    </row>
    <row r="13" spans="1:6" ht="20.100000000000001" customHeight="1" x14ac:dyDescent="0.25">
      <c r="A13" s="43" t="s">
        <v>52</v>
      </c>
      <c r="B13" s="44">
        <f>IFERROR(SUBTOTAL(9,#REF!),0)</f>
        <v>0</v>
      </c>
      <c r="C13" s="44">
        <v>0</v>
      </c>
      <c r="D13" s="44">
        <f>IFERROR(SUBTOTAL(9,#REF!),0)</f>
        <v>0</v>
      </c>
      <c r="E13" s="45" t="str">
        <f>IF(B13&lt;&gt;0,D13/D13,"-")</f>
        <v>-</v>
      </c>
      <c r="F13" s="45" t="str">
        <f>IF(C13&lt;&gt;0,D13/C13,"-")</f>
        <v>-</v>
      </c>
    </row>
    <row r="14" spans="1:6" x14ac:dyDescent="0.25">
      <c r="E14" s="17"/>
      <c r="F14" s="17"/>
    </row>
    <row r="15" spans="1:6" x14ac:dyDescent="0.25">
      <c r="C15" s="30"/>
    </row>
    <row r="20" spans="1:6" s="12" customFormat="1" ht="24.95" customHeight="1" x14ac:dyDescent="0.3">
      <c r="A20" s="61" t="s">
        <v>121</v>
      </c>
      <c r="B20" s="61"/>
      <c r="C20" s="61"/>
      <c r="D20" s="61"/>
      <c r="E20" s="61"/>
      <c r="F20" s="61"/>
    </row>
    <row r="21" spans="1:6" s="13" customFormat="1" ht="24.95" customHeight="1" x14ac:dyDescent="0.25">
      <c r="A21" s="14" t="s">
        <v>119</v>
      </c>
      <c r="B21" s="15"/>
      <c r="C21" s="15"/>
      <c r="D21" s="15"/>
      <c r="E21" s="15"/>
      <c r="F21" s="15"/>
    </row>
    <row r="22" spans="1:6" ht="57.6" customHeight="1" x14ac:dyDescent="0.25">
      <c r="A22" s="16" t="s">
        <v>30</v>
      </c>
      <c r="B22" s="16" t="s">
        <v>31</v>
      </c>
      <c r="C22" s="16" t="s">
        <v>7</v>
      </c>
      <c r="D22" s="16" t="s">
        <v>32</v>
      </c>
      <c r="E22" s="16" t="s">
        <v>33</v>
      </c>
      <c r="F22" s="16" t="s">
        <v>34</v>
      </c>
    </row>
    <row r="23" spans="1:6" s="17" customFormat="1" ht="15.95" customHeight="1" x14ac:dyDescent="0.25">
      <c r="A23" s="18" t="s">
        <v>11</v>
      </c>
      <c r="B23" s="18">
        <f>COLUMN()</f>
        <v>2</v>
      </c>
      <c r="C23" s="18">
        <f>COLUMN()</f>
        <v>3</v>
      </c>
      <c r="D23" s="18">
        <f>COLUMN()</f>
        <v>4</v>
      </c>
      <c r="E23" s="18" t="str">
        <f>_xlfn.CONCAT(TEXT(COLUMN(),"@")," (",TEXT(D23,"@")," / ",TEXT(B23,"@"),")")</f>
        <v>5 (4 / 2)</v>
      </c>
      <c r="F23" s="18" t="str">
        <f>_xlfn.CONCAT(TEXT(COLUMN(),"@")," (",TEXT(D23,"@")," / ",TEXT(C23,"@"),")")</f>
        <v>6 (4 / 3)</v>
      </c>
    </row>
    <row r="24" spans="1:6" ht="20.100000000000001" customHeight="1" x14ac:dyDescent="0.25">
      <c r="A24" s="43" t="s">
        <v>52</v>
      </c>
      <c r="B24" s="44">
        <f>IFERROR(SUBTOTAL(9,#REF!),0)</f>
        <v>0</v>
      </c>
      <c r="C24" s="44">
        <f>IFERROR(SUBTOTAL(9,#REF!),0)</f>
        <v>0</v>
      </c>
      <c r="D24" s="44">
        <f>IFERROR(SUBTOTAL(9,#REF!),0)</f>
        <v>0</v>
      </c>
      <c r="E24" s="45" t="str">
        <f>IF(B24&lt;&gt;0,D24/B24,"-")</f>
        <v>-</v>
      </c>
      <c r="F24" s="45" t="str">
        <f>IF(C24&lt;&gt;0,D24/C24,"-")</f>
        <v>-</v>
      </c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17"/>
      <c r="B26" s="17"/>
      <c r="C26" s="17"/>
      <c r="D26" s="17"/>
      <c r="E26" s="17"/>
      <c r="F26" s="17"/>
    </row>
    <row r="27" spans="1:6" s="13" customFormat="1" ht="24.95" customHeight="1" x14ac:dyDescent="0.25">
      <c r="A27" s="14" t="s">
        <v>120</v>
      </c>
      <c r="B27" s="15"/>
      <c r="C27" s="15"/>
      <c r="D27" s="15"/>
      <c r="E27" s="15"/>
      <c r="F27" s="15"/>
    </row>
    <row r="28" spans="1:6" ht="57.6" customHeight="1" x14ac:dyDescent="0.25">
      <c r="A28" s="46" t="s">
        <v>30</v>
      </c>
      <c r="B28" s="16" t="s">
        <v>31</v>
      </c>
      <c r="C28" s="16" t="s">
        <v>7</v>
      </c>
      <c r="D28" s="16" t="s">
        <v>32</v>
      </c>
      <c r="E28" s="16" t="s">
        <v>33</v>
      </c>
      <c r="F28" s="16" t="s">
        <v>34</v>
      </c>
    </row>
    <row r="29" spans="1:6" s="17" customFormat="1" ht="15.95" customHeight="1" x14ac:dyDescent="0.25">
      <c r="A29" s="18" t="s">
        <v>11</v>
      </c>
      <c r="B29" s="18">
        <f>COLUMN()</f>
        <v>2</v>
      </c>
      <c r="C29" s="18">
        <f>COLUMN()</f>
        <v>3</v>
      </c>
      <c r="D29" s="18">
        <f>COLUMN()</f>
        <v>4</v>
      </c>
      <c r="E29" s="18" t="str">
        <f>_xlfn.CONCAT(TEXT(COLUMN(),"@")," (",TEXT(D29,"@")," / ",TEXT(B29,"@"),")")</f>
        <v>5 (4 / 2)</v>
      </c>
      <c r="F29" s="18" t="str">
        <f>_xlfn.CONCAT(TEXT(COLUMN(),"@")," (",TEXT(D29,"@")," / ",TEXT(C29,"@"),")")</f>
        <v>6 (4 / 3)</v>
      </c>
    </row>
    <row r="30" spans="1:6" ht="20.100000000000001" customHeight="1" x14ac:dyDescent="0.25">
      <c r="A30" s="43" t="s">
        <v>52</v>
      </c>
      <c r="B30" s="44">
        <f>IFERROR(SUBTOTAL(9,#REF!),0)</f>
        <v>0</v>
      </c>
      <c r="C30" s="44">
        <f>IFERROR(SUBTOTAL(9,#REF!),0)</f>
        <v>0</v>
      </c>
      <c r="D30" s="44">
        <f>IFERROR(SUBTOTAL(9,#REF!),0)</f>
        <v>0</v>
      </c>
      <c r="E30" s="45" t="str">
        <f>IF(B30&lt;&gt;0,D30/D30,"-")</f>
        <v>-</v>
      </c>
      <c r="F30" s="45" t="str">
        <f>IF(C30&lt;&gt;0,D30/C30,"-")</f>
        <v>-</v>
      </c>
    </row>
    <row r="31" spans="1:6" x14ac:dyDescent="0.25">
      <c r="E31" s="17"/>
      <c r="F31" s="17"/>
    </row>
    <row r="32" spans="1:6" x14ac:dyDescent="0.25">
      <c r="C32" s="30"/>
    </row>
  </sheetData>
  <mergeCells count="4">
    <mergeCell ref="A2:F2"/>
    <mergeCell ref="A3:F3"/>
    <mergeCell ref="A1:F1"/>
    <mergeCell ref="A20:F20"/>
  </mergeCells>
  <pageMargins left="0.39370078740157499" right="0.39370078740157499" top="0.39370078740157499" bottom="0.39370078740157499" header="0.23622047244094499" footer="0.23622047244094499"/>
  <pageSetup paperSize="9" scale="5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05"/>
  <sheetViews>
    <sheetView tabSelected="1" zoomScaleNormal="100" workbookViewId="0">
      <pane ySplit="5" topLeftCell="A6" activePane="bottomLeft" state="frozen"/>
      <selection pane="bottomLeft" activeCell="F88" sqref="F88"/>
    </sheetView>
  </sheetViews>
  <sheetFormatPr defaultColWidth="9.140625" defaultRowHeight="15" x14ac:dyDescent="0.25"/>
  <cols>
    <col min="1" max="1" width="73.7109375" style="7" customWidth="1"/>
    <col min="2" max="2" width="27.42578125" style="7" customWidth="1"/>
    <col min="3" max="4" width="19.7109375" style="7" customWidth="1"/>
    <col min="5" max="5" width="15.7109375" style="7" customWidth="1"/>
    <col min="6" max="6" width="12.7109375" style="7" customWidth="1"/>
  </cols>
  <sheetData>
    <row r="1" spans="1:6" s="11" customFormat="1" ht="30" customHeight="1" x14ac:dyDescent="0.25">
      <c r="A1" s="61" t="s">
        <v>122</v>
      </c>
      <c r="B1" s="61"/>
      <c r="C1" s="61"/>
      <c r="D1" s="61"/>
      <c r="E1" s="61"/>
      <c r="F1" s="61"/>
    </row>
    <row r="2" spans="1:6" s="12" customFormat="1" ht="24.95" customHeight="1" x14ac:dyDescent="0.3">
      <c r="A2" s="61" t="s">
        <v>123</v>
      </c>
      <c r="B2" s="61"/>
      <c r="C2" s="61"/>
      <c r="D2" s="61"/>
      <c r="E2" s="61"/>
      <c r="F2" s="61"/>
    </row>
    <row r="3" spans="1:6" s="13" customFormat="1" ht="24.95" customHeight="1" x14ac:dyDescent="0.25">
      <c r="A3" s="14" t="s">
        <v>124</v>
      </c>
      <c r="B3" s="15"/>
      <c r="C3" s="15"/>
      <c r="D3" s="15"/>
      <c r="E3" s="15"/>
      <c r="F3" s="15"/>
    </row>
    <row r="4" spans="1:6" ht="57.6" customHeight="1" x14ac:dyDescent="0.25">
      <c r="A4" s="46" t="s">
        <v>30</v>
      </c>
      <c r="B4" s="16" t="s">
        <v>31</v>
      </c>
      <c r="C4" s="16" t="s">
        <v>7</v>
      </c>
      <c r="D4" s="16" t="s">
        <v>32</v>
      </c>
      <c r="E4" s="16" t="s">
        <v>33</v>
      </c>
      <c r="F4" s="16" t="s">
        <v>34</v>
      </c>
    </row>
    <row r="5" spans="1:6" s="17" customFormat="1" ht="15.95" customHeight="1" x14ac:dyDescent="0.25">
      <c r="A5" s="18" t="s">
        <v>11</v>
      </c>
      <c r="B5" s="18">
        <f>COLUMN()</f>
        <v>2</v>
      </c>
      <c r="C5" s="18">
        <f>COLUMN()</f>
        <v>3</v>
      </c>
      <c r="D5" s="18">
        <f>COLUMN()</f>
        <v>4</v>
      </c>
      <c r="E5" s="18" t="str">
        <f>_xlfn.CONCAT(TEXT(COLUMN(),"@")," (",TEXT(D5,"@")," / ",TEXT(B5,"@"),")")</f>
        <v>5 (4 / 2)</v>
      </c>
      <c r="F5" s="18" t="str">
        <f>_xlfn.CONCAT(TEXT(COLUMN(),"@")," (",TEXT(D5,"@")," / ",TEXT(C5,"@"),")")</f>
        <v>6 (4 / 3)</v>
      </c>
    </row>
    <row r="6" spans="1:6" x14ac:dyDescent="0.25">
      <c r="A6" s="31" t="s">
        <v>125</v>
      </c>
      <c r="B6" s="32">
        <f>SUBTOTAL(9,B7:B7)</f>
        <v>1298326.49</v>
      </c>
      <c r="C6" s="32">
        <f>SUBTOTAL(9,C7:C7)</f>
        <v>1165145.94</v>
      </c>
      <c r="D6" s="32">
        <f>SUBTOTAL(9,D7:D7)</f>
        <v>2074222.35</v>
      </c>
      <c r="E6" s="33">
        <f>IF(B6&lt;&gt;0,D6/B6,"-")</f>
        <v>1.5976122847189231</v>
      </c>
      <c r="F6" s="33">
        <f>IF(C6&lt;&gt;0,D6/C6,"-")</f>
        <v>1.7802253595802773</v>
      </c>
    </row>
    <row r="7" spans="1:6" x14ac:dyDescent="0.25">
      <c r="A7" s="40" t="s">
        <v>126</v>
      </c>
      <c r="B7" s="41">
        <v>1298326.49</v>
      </c>
      <c r="C7" s="41">
        <v>1165145.94</v>
      </c>
      <c r="D7" s="41">
        <v>2074222.35</v>
      </c>
      <c r="E7" s="42">
        <f>IF(B7&lt;&gt;0,D7/B7,"-")</f>
        <v>1.5976122847189231</v>
      </c>
      <c r="F7" s="42">
        <f>IF(C7&lt;&gt;0,D7/C7,"-")</f>
        <v>1.7802253595802773</v>
      </c>
    </row>
    <row r="8" spans="1:6" ht="20.100000000000001" customHeight="1" x14ac:dyDescent="0.25">
      <c r="A8" s="43" t="s">
        <v>52</v>
      </c>
      <c r="B8" s="44">
        <f>IFERROR(SUBTOTAL(9,B7:B7),0)</f>
        <v>1298326.49</v>
      </c>
      <c r="C8" s="44">
        <f t="shared" ref="C8:D8" si="0">IFERROR(SUBTOTAL(9,C7:C7),0)</f>
        <v>1165145.94</v>
      </c>
      <c r="D8" s="44">
        <f t="shared" si="0"/>
        <v>2074222.35</v>
      </c>
      <c r="E8" s="45">
        <f>IF(B8&lt;&gt;0,D8/D8,"-")</f>
        <v>1</v>
      </c>
      <c r="F8" s="45">
        <f>IF(C8&lt;&gt;0,D8/C8,"-")</f>
        <v>1.7802253595802773</v>
      </c>
    </row>
    <row r="9" spans="1:6" x14ac:dyDescent="0.25">
      <c r="E9" s="17"/>
      <c r="F9" s="17"/>
    </row>
    <row r="14" spans="1:6" s="12" customFormat="1" ht="24.95" customHeight="1" x14ac:dyDescent="0.3">
      <c r="A14" s="61" t="s">
        <v>127</v>
      </c>
      <c r="B14" s="61"/>
      <c r="C14" s="61"/>
      <c r="D14" s="61"/>
      <c r="E14" s="61"/>
      <c r="F14" s="61"/>
    </row>
    <row r="15" spans="1:6" s="13" customFormat="1" ht="24.95" customHeight="1" x14ac:dyDescent="0.25">
      <c r="A15" s="14" t="s">
        <v>124</v>
      </c>
      <c r="B15" s="15"/>
      <c r="C15" s="15"/>
      <c r="D15" s="15"/>
      <c r="E15" s="15"/>
      <c r="F15" s="15"/>
    </row>
    <row r="16" spans="1:6" ht="57.6" customHeight="1" x14ac:dyDescent="0.25">
      <c r="A16" s="46" t="s">
        <v>30</v>
      </c>
      <c r="B16" s="16" t="s">
        <v>31</v>
      </c>
      <c r="C16" s="16" t="s">
        <v>7</v>
      </c>
      <c r="D16" s="16" t="s">
        <v>32</v>
      </c>
      <c r="E16" s="16" t="s">
        <v>33</v>
      </c>
      <c r="F16" s="16" t="s">
        <v>34</v>
      </c>
    </row>
    <row r="17" spans="1:6" s="17" customFormat="1" ht="15.95" customHeight="1" x14ac:dyDescent="0.25">
      <c r="A17" s="18" t="s">
        <v>11</v>
      </c>
      <c r="B17" s="18">
        <f>COLUMN()</f>
        <v>2</v>
      </c>
      <c r="C17" s="18">
        <v>3</v>
      </c>
      <c r="D17" s="18">
        <f>COLUMN()</f>
        <v>4</v>
      </c>
      <c r="E17" s="18" t="str">
        <f>_xlfn.CONCAT(TEXT(COLUMN(),"@")," (",TEXT(D17,"@")," / ",TEXT(B17,"@"),")")</f>
        <v>5 (4 / 2)</v>
      </c>
      <c r="F17" s="18" t="str">
        <f>_xlfn.CONCAT(TEXT(COLUMN(),"@")," (",TEXT(D17,"@")," / ",TEXT(C17,"@"),")")</f>
        <v>6 (4 / 3)</v>
      </c>
    </row>
    <row r="18" spans="1:6" x14ac:dyDescent="0.25">
      <c r="A18" s="31" t="s">
        <v>125</v>
      </c>
      <c r="B18" s="32">
        <f>SUBTOTAL(9,B30:B103)</f>
        <v>1298326.49</v>
      </c>
      <c r="C18" s="32">
        <f t="shared" ref="C18:D18" si="1">SUBTOTAL(9,C30:C103)</f>
        <v>1165145.94</v>
      </c>
      <c r="D18" s="32">
        <f t="shared" si="1"/>
        <v>2074222.3499999999</v>
      </c>
      <c r="E18" s="33">
        <f>IF(B18&lt;&gt;0,D18/B18,"-")</f>
        <v>1.5976122847189229</v>
      </c>
      <c r="F18" s="33">
        <f>IF(C18&lt;&gt;0,D18/C18,"-")</f>
        <v>1.7802253595802771</v>
      </c>
    </row>
    <row r="19" spans="1:6" x14ac:dyDescent="0.25">
      <c r="A19" s="34" t="s">
        <v>126</v>
      </c>
      <c r="B19" s="35">
        <f>SUBTOTAL(9,B30:B103)</f>
        <v>1298326.49</v>
      </c>
      <c r="C19" s="35">
        <f t="shared" ref="C19:D19" si="2">SUBTOTAL(9,C30:C103)</f>
        <v>1165145.94</v>
      </c>
      <c r="D19" s="35">
        <f t="shared" si="2"/>
        <v>2074222.3499999999</v>
      </c>
      <c r="E19" s="36">
        <f>IF(B19&lt;&gt;0,D19/B19,"-")</f>
        <v>1.5976122847189229</v>
      </c>
      <c r="F19" s="36">
        <f>IF(C19&lt;&gt;0,D19/C19,"-")</f>
        <v>1.7802253595802771</v>
      </c>
    </row>
    <row r="20" spans="1:6" x14ac:dyDescent="0.25">
      <c r="A20" s="47" t="s">
        <v>128</v>
      </c>
      <c r="B20" s="48"/>
      <c r="C20" s="48"/>
      <c r="D20" s="48"/>
      <c r="E20" s="48"/>
      <c r="F20" s="48"/>
    </row>
    <row r="21" spans="1:6" x14ac:dyDescent="0.25">
      <c r="A21" s="49" t="s">
        <v>129</v>
      </c>
      <c r="B21" s="5">
        <v>324186.13</v>
      </c>
      <c r="C21" s="5">
        <v>717646</v>
      </c>
      <c r="D21" s="5">
        <v>352010.1</v>
      </c>
      <c r="E21" s="50"/>
      <c r="F21" s="50"/>
    </row>
    <row r="22" spans="1:6" x14ac:dyDescent="0.25">
      <c r="A22" s="49" t="s">
        <v>130</v>
      </c>
      <c r="B22" s="5">
        <v>6347.46</v>
      </c>
      <c r="C22" s="5">
        <v>29600.94</v>
      </c>
      <c r="D22" s="5">
        <v>13228.07</v>
      </c>
      <c r="E22" s="50"/>
      <c r="F22" s="50"/>
    </row>
    <row r="23" spans="1:6" x14ac:dyDescent="0.25">
      <c r="A23" s="49" t="s">
        <v>184</v>
      </c>
      <c r="B23" s="5">
        <v>13031.46</v>
      </c>
      <c r="C23" s="5">
        <v>0</v>
      </c>
      <c r="D23" s="5">
        <v>0</v>
      </c>
      <c r="E23" s="50"/>
      <c r="F23" s="50"/>
    </row>
    <row r="24" spans="1:6" x14ac:dyDescent="0.25">
      <c r="A24" s="49" t="s">
        <v>131</v>
      </c>
      <c r="B24" s="5">
        <v>954761.44</v>
      </c>
      <c r="C24" s="5">
        <v>417899</v>
      </c>
      <c r="D24" s="5">
        <v>1708584.18</v>
      </c>
      <c r="E24" s="50"/>
      <c r="F24" s="50"/>
    </row>
    <row r="25" spans="1:6" x14ac:dyDescent="0.25">
      <c r="A25" s="49" t="s">
        <v>132</v>
      </c>
      <c r="B25" s="5">
        <v>0</v>
      </c>
      <c r="C25" s="5">
        <v>0</v>
      </c>
      <c r="D25" s="5">
        <v>400</v>
      </c>
      <c r="E25" s="50"/>
      <c r="F25" s="50"/>
    </row>
    <row r="26" spans="1:6" x14ac:dyDescent="0.25">
      <c r="A26" s="37" t="s">
        <v>133</v>
      </c>
      <c r="B26" s="38">
        <f>SUBTOTAL(9,B30:B103)</f>
        <v>1298326.49</v>
      </c>
      <c r="C26" s="38">
        <f t="shared" ref="C26" si="3">SUBTOTAL(9,C30:C103)</f>
        <v>1165145.94</v>
      </c>
      <c r="D26" s="38">
        <f>SUBTOTAL(9,D30:D103)</f>
        <v>2074222.3499999999</v>
      </c>
      <c r="E26" s="39">
        <f t="shared" ref="E26:E57" si="4">IF(B26&lt;&gt;0,D26/B26,"-")</f>
        <v>1.5976122847189229</v>
      </c>
      <c r="F26" s="39">
        <f t="shared" ref="F26:F57" si="5">IF(C26&lt;&gt;0,D26/C26,"-")</f>
        <v>1.7802253595802771</v>
      </c>
    </row>
    <row r="27" spans="1:6" x14ac:dyDescent="0.25">
      <c r="A27" s="51" t="s">
        <v>134</v>
      </c>
      <c r="B27" s="52">
        <f>SUBTOTAL(9,B30:B36)</f>
        <v>1065.56</v>
      </c>
      <c r="C27" s="52">
        <f t="shared" ref="C27:D27" si="6">SUBTOTAL(9,C30:C36)</f>
        <v>11385</v>
      </c>
      <c r="D27" s="52">
        <f t="shared" si="6"/>
        <v>3330</v>
      </c>
      <c r="E27" s="53">
        <f t="shared" si="4"/>
        <v>3.1251173092083038</v>
      </c>
      <c r="F27" s="53">
        <f t="shared" si="5"/>
        <v>0.29249011857707508</v>
      </c>
    </row>
    <row r="28" spans="1:6" x14ac:dyDescent="0.25">
      <c r="A28" s="54" t="s">
        <v>135</v>
      </c>
      <c r="B28" s="55">
        <f>SUBTOTAL(9,B30:B36)</f>
        <v>1065.56</v>
      </c>
      <c r="C28" s="55">
        <f t="shared" ref="C28:D28" si="7">SUBTOTAL(9,C30:C36)</f>
        <v>11385</v>
      </c>
      <c r="D28" s="55">
        <f t="shared" si="7"/>
        <v>3330</v>
      </c>
      <c r="E28" s="56">
        <f t="shared" si="4"/>
        <v>3.1251173092083038</v>
      </c>
      <c r="F28" s="56">
        <f t="shared" si="5"/>
        <v>0.29249011857707508</v>
      </c>
    </row>
    <row r="29" spans="1:6" x14ac:dyDescent="0.25">
      <c r="A29" s="57" t="s">
        <v>136</v>
      </c>
      <c r="B29" s="58">
        <f>SUBTOTAL(9,B30:B34)</f>
        <v>1065.56</v>
      </c>
      <c r="C29" s="58">
        <f t="shared" ref="C29:D29" si="8">SUBTOTAL(9,C30:C34)</f>
        <v>8055</v>
      </c>
      <c r="D29" s="58">
        <f t="shared" si="8"/>
        <v>0</v>
      </c>
      <c r="E29" s="59">
        <f t="shared" si="4"/>
        <v>0</v>
      </c>
      <c r="F29" s="59">
        <f t="shared" si="5"/>
        <v>0</v>
      </c>
    </row>
    <row r="30" spans="1:6" x14ac:dyDescent="0.25">
      <c r="A30" s="40" t="s">
        <v>137</v>
      </c>
      <c r="B30" s="41">
        <v>300</v>
      </c>
      <c r="C30" s="41">
        <v>350</v>
      </c>
      <c r="D30" s="41">
        <v>0</v>
      </c>
      <c r="E30" s="42">
        <f t="shared" si="4"/>
        <v>0</v>
      </c>
      <c r="F30" s="42">
        <f t="shared" si="5"/>
        <v>0</v>
      </c>
    </row>
    <row r="31" spans="1:6" x14ac:dyDescent="0.25">
      <c r="A31" s="40" t="s">
        <v>138</v>
      </c>
      <c r="B31" s="41">
        <v>751.06</v>
      </c>
      <c r="C31" s="41">
        <v>470</v>
      </c>
      <c r="D31" s="41">
        <v>0</v>
      </c>
      <c r="E31" s="42">
        <f t="shared" si="4"/>
        <v>0</v>
      </c>
      <c r="F31" s="42">
        <f t="shared" si="5"/>
        <v>0</v>
      </c>
    </row>
    <row r="32" spans="1:6" x14ac:dyDescent="0.25">
      <c r="A32" s="40" t="s">
        <v>139</v>
      </c>
      <c r="B32" s="41">
        <v>0</v>
      </c>
      <c r="C32" s="41">
        <v>135</v>
      </c>
      <c r="D32" s="41">
        <v>0</v>
      </c>
      <c r="E32" s="42" t="str">
        <f t="shared" si="4"/>
        <v>-</v>
      </c>
      <c r="F32" s="42">
        <f t="shared" si="5"/>
        <v>0</v>
      </c>
    </row>
    <row r="33" spans="1:6" x14ac:dyDescent="0.25">
      <c r="A33" s="40" t="s">
        <v>140</v>
      </c>
      <c r="B33" s="41">
        <v>0</v>
      </c>
      <c r="C33" s="41">
        <v>750</v>
      </c>
      <c r="D33" s="41">
        <v>0</v>
      </c>
      <c r="E33" s="42" t="str">
        <f t="shared" si="4"/>
        <v>-</v>
      </c>
      <c r="F33" s="42">
        <f t="shared" si="5"/>
        <v>0</v>
      </c>
    </row>
    <row r="34" spans="1:6" x14ac:dyDescent="0.25">
      <c r="A34" s="40" t="s">
        <v>141</v>
      </c>
      <c r="B34" s="41">
        <v>14.5</v>
      </c>
      <c r="C34" s="41">
        <v>6350</v>
      </c>
      <c r="D34" s="41">
        <v>0</v>
      </c>
      <c r="E34" s="42">
        <f t="shared" si="4"/>
        <v>0</v>
      </c>
      <c r="F34" s="42">
        <f t="shared" si="5"/>
        <v>0</v>
      </c>
    </row>
    <row r="35" spans="1:6" x14ac:dyDescent="0.25">
      <c r="A35" s="57" t="s">
        <v>142</v>
      </c>
      <c r="B35" s="58">
        <f>SUBTOTAL(9,B36:B36)</f>
        <v>0</v>
      </c>
      <c r="C35" s="58">
        <f t="shared" ref="C35:D35" si="9">SUBTOTAL(9,C36:C36)</f>
        <v>3330</v>
      </c>
      <c r="D35" s="58">
        <f t="shared" si="9"/>
        <v>3330</v>
      </c>
      <c r="E35" s="59" t="str">
        <f t="shared" si="4"/>
        <v>-</v>
      </c>
      <c r="F35" s="59">
        <f t="shared" si="5"/>
        <v>1</v>
      </c>
    </row>
    <row r="36" spans="1:6" x14ac:dyDescent="0.25">
      <c r="A36" s="40" t="s">
        <v>143</v>
      </c>
      <c r="B36" s="41">
        <v>0</v>
      </c>
      <c r="C36" s="41">
        <v>3330</v>
      </c>
      <c r="D36" s="41">
        <v>3330</v>
      </c>
      <c r="E36" s="42" t="str">
        <f t="shared" si="4"/>
        <v>-</v>
      </c>
      <c r="F36" s="42">
        <f t="shared" si="5"/>
        <v>1</v>
      </c>
    </row>
    <row r="37" spans="1:6" x14ac:dyDescent="0.25">
      <c r="A37" s="51" t="s">
        <v>144</v>
      </c>
      <c r="B37" s="52">
        <f>SUBTOTAL(9,B40:B62)</f>
        <v>323120.57</v>
      </c>
      <c r="C37" s="52">
        <f t="shared" ref="C37:D37" si="10">SUBTOTAL(9,C40:C62)</f>
        <v>706261</v>
      </c>
      <c r="D37" s="52">
        <f t="shared" si="10"/>
        <v>348680.1</v>
      </c>
      <c r="E37" s="53">
        <f t="shared" si="4"/>
        <v>1.0791021444410054</v>
      </c>
      <c r="F37" s="53">
        <f t="shared" si="5"/>
        <v>0.49369864681753628</v>
      </c>
    </row>
    <row r="38" spans="1:6" x14ac:dyDescent="0.25">
      <c r="A38" s="54" t="s">
        <v>135</v>
      </c>
      <c r="B38" s="55">
        <f>SUBTOTAL(9,B40:B62)</f>
        <v>323120.57</v>
      </c>
      <c r="C38" s="55">
        <f t="shared" ref="C38:D38" si="11">SUBTOTAL(9,C40:C62)</f>
        <v>706261</v>
      </c>
      <c r="D38" s="55">
        <f t="shared" si="11"/>
        <v>348680.1</v>
      </c>
      <c r="E38" s="56">
        <f t="shared" si="4"/>
        <v>1.0791021444410054</v>
      </c>
      <c r="F38" s="56">
        <f t="shared" si="5"/>
        <v>0.49369864681753628</v>
      </c>
    </row>
    <row r="39" spans="1:6" x14ac:dyDescent="0.25">
      <c r="A39" s="57" t="s">
        <v>145</v>
      </c>
      <c r="B39" s="58">
        <f>SUBTOTAL(9,B40:B42)</f>
        <v>291613.92</v>
      </c>
      <c r="C39" s="58">
        <f t="shared" ref="C39:D39" si="12">SUBTOTAL(9,C40:C42)</f>
        <v>627307</v>
      </c>
      <c r="D39" s="58">
        <f t="shared" si="12"/>
        <v>319530.46000000002</v>
      </c>
      <c r="E39" s="59">
        <f t="shared" si="4"/>
        <v>1.0957311639993044</v>
      </c>
      <c r="F39" s="59">
        <f t="shared" si="5"/>
        <v>0.50936855479055709</v>
      </c>
    </row>
    <row r="40" spans="1:6" x14ac:dyDescent="0.25">
      <c r="A40" s="40" t="s">
        <v>146</v>
      </c>
      <c r="B40" s="41">
        <v>242869.04</v>
      </c>
      <c r="C40" s="41">
        <v>519830</v>
      </c>
      <c r="D40" s="41">
        <v>272773.02</v>
      </c>
      <c r="E40" s="42">
        <f t="shared" si="4"/>
        <v>1.1231280034705124</v>
      </c>
      <c r="F40" s="42">
        <f t="shared" si="5"/>
        <v>0.52473504799646042</v>
      </c>
    </row>
    <row r="41" spans="1:6" x14ac:dyDescent="0.25">
      <c r="A41" s="40" t="s">
        <v>147</v>
      </c>
      <c r="B41" s="41">
        <v>10429.18</v>
      </c>
      <c r="C41" s="41">
        <v>21705</v>
      </c>
      <c r="D41" s="41">
        <v>8922.27</v>
      </c>
      <c r="E41" s="42">
        <f t="shared" si="4"/>
        <v>0.85551021269169769</v>
      </c>
      <c r="F41" s="42">
        <f t="shared" si="5"/>
        <v>0.411069799585349</v>
      </c>
    </row>
    <row r="42" spans="1:6" x14ac:dyDescent="0.25">
      <c r="A42" s="40" t="s">
        <v>148</v>
      </c>
      <c r="B42" s="41">
        <v>38315.699999999997</v>
      </c>
      <c r="C42" s="41">
        <v>85772</v>
      </c>
      <c r="D42" s="41">
        <v>37835.17</v>
      </c>
      <c r="E42" s="42">
        <f t="shared" si="4"/>
        <v>0.98745866576886243</v>
      </c>
      <c r="F42" s="42">
        <f t="shared" si="5"/>
        <v>0.44111330037774565</v>
      </c>
    </row>
    <row r="43" spans="1:6" x14ac:dyDescent="0.25">
      <c r="A43" s="57" t="s">
        <v>136</v>
      </c>
      <c r="B43" s="58">
        <f>SUBTOTAL(9,B44:B60)</f>
        <v>31187.120000000003</v>
      </c>
      <c r="C43" s="58">
        <f t="shared" ref="C43:D43" si="13">SUBTOTAL(9,C44:C60)</f>
        <v>78304</v>
      </c>
      <c r="D43" s="58">
        <f t="shared" si="13"/>
        <v>28849.16</v>
      </c>
      <c r="E43" s="59">
        <f t="shared" si="4"/>
        <v>0.92503443729334411</v>
      </c>
      <c r="F43" s="59">
        <f t="shared" si="5"/>
        <v>0.36842511238250919</v>
      </c>
    </row>
    <row r="44" spans="1:6" x14ac:dyDescent="0.25">
      <c r="A44" s="40" t="s">
        <v>149</v>
      </c>
      <c r="B44" s="41">
        <v>1350.7</v>
      </c>
      <c r="C44" s="41">
        <v>3500</v>
      </c>
      <c r="D44" s="41">
        <v>308.74</v>
      </c>
      <c r="E44" s="42">
        <f t="shared" si="4"/>
        <v>0.22857777448730288</v>
      </c>
      <c r="F44" s="42">
        <f t="shared" si="5"/>
        <v>8.821142857142858E-2</v>
      </c>
    </row>
    <row r="45" spans="1:6" x14ac:dyDescent="0.25">
      <c r="A45" s="40" t="s">
        <v>150</v>
      </c>
      <c r="B45" s="41">
        <v>9162.51</v>
      </c>
      <c r="C45" s="41">
        <v>19200</v>
      </c>
      <c r="D45" s="41">
        <v>5993.24</v>
      </c>
      <c r="E45" s="42">
        <f t="shared" si="4"/>
        <v>0.65410460670711401</v>
      </c>
      <c r="F45" s="42">
        <f t="shared" si="5"/>
        <v>0.31214791666666664</v>
      </c>
    </row>
    <row r="46" spans="1:6" x14ac:dyDescent="0.25">
      <c r="A46" s="40" t="s">
        <v>151</v>
      </c>
      <c r="B46" s="41">
        <v>1552.49</v>
      </c>
      <c r="C46" s="41">
        <v>2300</v>
      </c>
      <c r="D46" s="41">
        <v>231.25</v>
      </c>
      <c r="E46" s="42">
        <f t="shared" si="4"/>
        <v>0.14895426057494734</v>
      </c>
      <c r="F46" s="42">
        <f t="shared" si="5"/>
        <v>0.10054347826086957</v>
      </c>
    </row>
    <row r="47" spans="1:6" x14ac:dyDescent="0.25">
      <c r="A47" s="40" t="s">
        <v>137</v>
      </c>
      <c r="B47" s="41">
        <v>1693.19</v>
      </c>
      <c r="C47" s="41">
        <v>5500</v>
      </c>
      <c r="D47" s="41">
        <v>3091</v>
      </c>
      <c r="E47" s="42">
        <f t="shared" si="4"/>
        <v>1.8255482255387758</v>
      </c>
      <c r="F47" s="42">
        <f t="shared" si="5"/>
        <v>0.56200000000000006</v>
      </c>
    </row>
    <row r="48" spans="1:6" x14ac:dyDescent="0.25">
      <c r="A48" s="40" t="s">
        <v>152</v>
      </c>
      <c r="B48" s="41">
        <v>5848.53</v>
      </c>
      <c r="C48" s="41">
        <v>13300</v>
      </c>
      <c r="D48" s="41">
        <v>4836.2299999999996</v>
      </c>
      <c r="E48" s="42">
        <f t="shared" si="4"/>
        <v>0.82691377149471745</v>
      </c>
      <c r="F48" s="42">
        <f t="shared" si="5"/>
        <v>0.36362631578947363</v>
      </c>
    </row>
    <row r="49" spans="1:6" x14ac:dyDescent="0.25">
      <c r="A49" s="40" t="s">
        <v>138</v>
      </c>
      <c r="B49" s="41">
        <v>827.99</v>
      </c>
      <c r="C49" s="41">
        <v>900</v>
      </c>
      <c r="D49" s="41">
        <v>275.42</v>
      </c>
      <c r="E49" s="42">
        <f t="shared" si="4"/>
        <v>0.33263686759501926</v>
      </c>
      <c r="F49" s="42">
        <f t="shared" si="5"/>
        <v>0.30602222222222225</v>
      </c>
    </row>
    <row r="50" spans="1:6" x14ac:dyDescent="0.25">
      <c r="A50" s="40" t="s">
        <v>153</v>
      </c>
      <c r="B50" s="41">
        <v>2170.9299999999998</v>
      </c>
      <c r="C50" s="41">
        <v>4700</v>
      </c>
      <c r="D50" s="41">
        <v>2426.14</v>
      </c>
      <c r="E50" s="42">
        <f t="shared" si="4"/>
        <v>1.117557912968175</v>
      </c>
      <c r="F50" s="42">
        <f t="shared" si="5"/>
        <v>0.51619999999999999</v>
      </c>
    </row>
    <row r="51" spans="1:6" x14ac:dyDescent="0.25">
      <c r="A51" s="40" t="s">
        <v>154</v>
      </c>
      <c r="B51" s="41">
        <v>652.73</v>
      </c>
      <c r="C51" s="41">
        <v>4000</v>
      </c>
      <c r="D51" s="41">
        <v>686.73</v>
      </c>
      <c r="E51" s="42">
        <f t="shared" si="4"/>
        <v>1.0520889188485285</v>
      </c>
      <c r="F51" s="42">
        <f t="shared" si="5"/>
        <v>0.17168250000000002</v>
      </c>
    </row>
    <row r="52" spans="1:6" x14ac:dyDescent="0.25">
      <c r="A52" s="40" t="s">
        <v>139</v>
      </c>
      <c r="B52" s="41">
        <v>0</v>
      </c>
      <c r="C52" s="41">
        <v>2254</v>
      </c>
      <c r="D52" s="41">
        <v>0</v>
      </c>
      <c r="E52" s="42" t="str">
        <f t="shared" si="4"/>
        <v>-</v>
      </c>
      <c r="F52" s="42">
        <f t="shared" si="5"/>
        <v>0</v>
      </c>
    </row>
    <row r="53" spans="1:6" x14ac:dyDescent="0.25">
      <c r="A53" s="40" t="s">
        <v>155</v>
      </c>
      <c r="B53" s="41">
        <v>657.25</v>
      </c>
      <c r="C53" s="41">
        <v>1500</v>
      </c>
      <c r="D53" s="41">
        <v>734.27</v>
      </c>
      <c r="E53" s="42">
        <f t="shared" si="4"/>
        <v>1.1171852415367058</v>
      </c>
      <c r="F53" s="42">
        <f t="shared" si="5"/>
        <v>0.4895133333333333</v>
      </c>
    </row>
    <row r="54" spans="1:6" x14ac:dyDescent="0.25">
      <c r="A54" s="40" t="s">
        <v>156</v>
      </c>
      <c r="B54" s="41">
        <v>4200</v>
      </c>
      <c r="C54" s="41">
        <v>12600</v>
      </c>
      <c r="D54" s="41">
        <v>8250</v>
      </c>
      <c r="E54" s="42">
        <f t="shared" si="4"/>
        <v>1.9642857142857142</v>
      </c>
      <c r="F54" s="42">
        <f t="shared" si="5"/>
        <v>0.65476190476190477</v>
      </c>
    </row>
    <row r="55" spans="1:6" x14ac:dyDescent="0.25">
      <c r="A55" s="40" t="s">
        <v>157</v>
      </c>
      <c r="B55" s="41">
        <v>75</v>
      </c>
      <c r="C55" s="41">
        <v>1200</v>
      </c>
      <c r="D55" s="41">
        <v>0</v>
      </c>
      <c r="E55" s="42">
        <f t="shared" si="4"/>
        <v>0</v>
      </c>
      <c r="F55" s="42">
        <f t="shared" si="5"/>
        <v>0</v>
      </c>
    </row>
    <row r="56" spans="1:6" x14ac:dyDescent="0.25">
      <c r="A56" s="40" t="s">
        <v>158</v>
      </c>
      <c r="B56" s="41">
        <v>1095.25</v>
      </c>
      <c r="C56" s="41">
        <v>3200</v>
      </c>
      <c r="D56" s="41">
        <v>1041.8399999999999</v>
      </c>
      <c r="E56" s="42">
        <f t="shared" si="4"/>
        <v>0.95123487788176209</v>
      </c>
      <c r="F56" s="42">
        <f t="shared" si="5"/>
        <v>0.32557499999999995</v>
      </c>
    </row>
    <row r="57" spans="1:6" x14ac:dyDescent="0.25">
      <c r="A57" s="40" t="s">
        <v>141</v>
      </c>
      <c r="B57" s="41">
        <v>532.86</v>
      </c>
      <c r="C57" s="41">
        <v>2200</v>
      </c>
      <c r="D57" s="41">
        <v>536.29999999999995</v>
      </c>
      <c r="E57" s="42">
        <f t="shared" si="4"/>
        <v>1.0064557294598955</v>
      </c>
      <c r="F57" s="42">
        <f t="shared" si="5"/>
        <v>0.24377272727272725</v>
      </c>
    </row>
    <row r="58" spans="1:6" x14ac:dyDescent="0.25">
      <c r="A58" s="40" t="s">
        <v>159</v>
      </c>
      <c r="B58" s="41">
        <v>842.09</v>
      </c>
      <c r="C58" s="41">
        <v>850</v>
      </c>
      <c r="D58" s="41">
        <v>0</v>
      </c>
      <c r="E58" s="42">
        <f t="shared" ref="E58:E95" si="14">IF(B58&lt;&gt;0,D58/B58,"-")</f>
        <v>0</v>
      </c>
      <c r="F58" s="42">
        <f t="shared" ref="F58:F95" si="15">IF(C58&lt;&gt;0,D58/C58,"-")</f>
        <v>0</v>
      </c>
    </row>
    <row r="59" spans="1:6" x14ac:dyDescent="0.25">
      <c r="A59" s="40" t="s">
        <v>160</v>
      </c>
      <c r="B59" s="41">
        <v>127.44</v>
      </c>
      <c r="C59" s="41">
        <v>250</v>
      </c>
      <c r="D59" s="41">
        <v>106.2</v>
      </c>
      <c r="E59" s="42">
        <f t="shared" si="14"/>
        <v>0.83333333333333337</v>
      </c>
      <c r="F59" s="42">
        <f t="shared" si="15"/>
        <v>0.42480000000000001</v>
      </c>
    </row>
    <row r="60" spans="1:6" x14ac:dyDescent="0.25">
      <c r="A60" s="40" t="s">
        <v>161</v>
      </c>
      <c r="B60" s="41">
        <v>398.16</v>
      </c>
      <c r="C60" s="41">
        <v>850</v>
      </c>
      <c r="D60" s="41">
        <v>331.8</v>
      </c>
      <c r="E60" s="42">
        <f t="shared" si="14"/>
        <v>0.83333333333333326</v>
      </c>
      <c r="F60" s="42">
        <f t="shared" si="15"/>
        <v>0.39035294117647062</v>
      </c>
    </row>
    <row r="61" spans="1:6" x14ac:dyDescent="0.25">
      <c r="A61" s="57" t="s">
        <v>162</v>
      </c>
      <c r="B61" s="58">
        <f>SUBTOTAL(9,B62:B62)</f>
        <v>319.52999999999997</v>
      </c>
      <c r="C61" s="58">
        <f t="shared" ref="C61:D61" si="16">SUBTOTAL(9,C62:C62)</f>
        <v>650</v>
      </c>
      <c r="D61" s="58">
        <f t="shared" si="16"/>
        <v>300.48</v>
      </c>
      <c r="E61" s="59">
        <f t="shared" si="14"/>
        <v>0.940381184865271</v>
      </c>
      <c r="F61" s="59">
        <f t="shared" si="15"/>
        <v>0.46227692307692309</v>
      </c>
    </row>
    <row r="62" spans="1:6" x14ac:dyDescent="0.25">
      <c r="A62" s="40" t="s">
        <v>163</v>
      </c>
      <c r="B62" s="41">
        <v>319.52999999999997</v>
      </c>
      <c r="C62" s="41">
        <v>650</v>
      </c>
      <c r="D62" s="41">
        <v>300.48</v>
      </c>
      <c r="E62" s="42">
        <f t="shared" si="14"/>
        <v>0.940381184865271</v>
      </c>
      <c r="F62" s="42">
        <f t="shared" si="15"/>
        <v>0.46227692307692309</v>
      </c>
    </row>
    <row r="63" spans="1:6" x14ac:dyDescent="0.25">
      <c r="A63" s="51" t="s">
        <v>164</v>
      </c>
      <c r="B63" s="52">
        <f>SUBTOTAL(9,B66:B103)</f>
        <v>974140.36</v>
      </c>
      <c r="C63" s="52">
        <f t="shared" ref="C63:D63" si="17">SUBTOTAL(9,C66:C103)</f>
        <v>447499.94</v>
      </c>
      <c r="D63" s="52">
        <f t="shared" si="17"/>
        <v>1722212.25</v>
      </c>
      <c r="E63" s="53">
        <f t="shared" si="14"/>
        <v>1.7679302908669137</v>
      </c>
      <c r="F63" s="53">
        <f t="shared" si="15"/>
        <v>3.8485195104160237</v>
      </c>
    </row>
    <row r="64" spans="1:6" x14ac:dyDescent="0.25">
      <c r="A64" s="54" t="s">
        <v>165</v>
      </c>
      <c r="B64" s="55">
        <f>SUBTOTAL(9,B66:B90)</f>
        <v>6347.46</v>
      </c>
      <c r="C64" s="55">
        <f t="shared" ref="C64:D64" si="18">SUBTOTAL(9,C66:C90)</f>
        <v>29600.94</v>
      </c>
      <c r="D64" s="55">
        <f t="shared" si="18"/>
        <v>13228.07</v>
      </c>
      <c r="E64" s="56">
        <f t="shared" si="14"/>
        <v>2.0839942276123047</v>
      </c>
      <c r="F64" s="56">
        <f t="shared" si="15"/>
        <v>0.44688006529522373</v>
      </c>
    </row>
    <row r="65" spans="1:6" x14ac:dyDescent="0.25">
      <c r="A65" s="57" t="s">
        <v>136</v>
      </c>
      <c r="B65" s="58">
        <f>SUBTOTAL(9,B66:B79)</f>
        <v>1145.67</v>
      </c>
      <c r="C65" s="58">
        <f t="shared" ref="C65:D65" si="19">SUBTOTAL(9,C66:C79)</f>
        <v>17900.939999999999</v>
      </c>
      <c r="D65" s="58">
        <f t="shared" si="19"/>
        <v>5414.77</v>
      </c>
      <c r="E65" s="59">
        <f t="shared" si="14"/>
        <v>4.7262911658680071</v>
      </c>
      <c r="F65" s="59">
        <f t="shared" si="15"/>
        <v>0.30248523261906923</v>
      </c>
    </row>
    <row r="66" spans="1:6" x14ac:dyDescent="0.25">
      <c r="A66" s="40" t="s">
        <v>149</v>
      </c>
      <c r="B66" s="41">
        <v>0</v>
      </c>
      <c r="C66" s="41">
        <v>100</v>
      </c>
      <c r="D66" s="41">
        <v>0</v>
      </c>
      <c r="E66" s="42" t="str">
        <f t="shared" si="14"/>
        <v>-</v>
      </c>
      <c r="F66" s="42">
        <f t="shared" si="15"/>
        <v>0</v>
      </c>
    </row>
    <row r="67" spans="1:6" x14ac:dyDescent="0.25">
      <c r="A67" s="40" t="s">
        <v>137</v>
      </c>
      <c r="B67" s="41">
        <v>0</v>
      </c>
      <c r="C67" s="41">
        <v>500</v>
      </c>
      <c r="D67" s="41">
        <v>0</v>
      </c>
      <c r="E67" s="42" t="str">
        <f t="shared" si="14"/>
        <v>-</v>
      </c>
      <c r="F67" s="42">
        <f t="shared" si="15"/>
        <v>0</v>
      </c>
    </row>
    <row r="68" spans="1:6" x14ac:dyDescent="0.25">
      <c r="A68" s="40" t="s">
        <v>138</v>
      </c>
      <c r="B68" s="41">
        <v>59.75</v>
      </c>
      <c r="C68" s="41">
        <v>1200</v>
      </c>
      <c r="D68" s="41">
        <v>2042.5</v>
      </c>
      <c r="E68" s="42">
        <f t="shared" si="14"/>
        <v>34.18410041841004</v>
      </c>
      <c r="F68" s="42">
        <f t="shared" si="15"/>
        <v>1.7020833333333334</v>
      </c>
    </row>
    <row r="69" spans="1:6" x14ac:dyDescent="0.25">
      <c r="A69" s="40" t="s">
        <v>166</v>
      </c>
      <c r="B69" s="41">
        <v>0</v>
      </c>
      <c r="C69" s="41">
        <v>200</v>
      </c>
      <c r="D69" s="41">
        <v>0</v>
      </c>
      <c r="E69" s="42" t="str">
        <f t="shared" si="14"/>
        <v>-</v>
      </c>
      <c r="F69" s="42">
        <f t="shared" si="15"/>
        <v>0</v>
      </c>
    </row>
    <row r="70" spans="1:6" x14ac:dyDescent="0.25">
      <c r="A70" s="40" t="s">
        <v>139</v>
      </c>
      <c r="B70" s="41">
        <v>0</v>
      </c>
      <c r="C70" s="41">
        <v>4100</v>
      </c>
      <c r="D70" s="41">
        <v>0</v>
      </c>
      <c r="E70" s="42" t="str">
        <f t="shared" si="14"/>
        <v>-</v>
      </c>
      <c r="F70" s="42">
        <f t="shared" si="15"/>
        <v>0</v>
      </c>
    </row>
    <row r="71" spans="1:6" x14ac:dyDescent="0.25">
      <c r="A71" s="40" t="s">
        <v>156</v>
      </c>
      <c r="B71" s="41">
        <v>810.25</v>
      </c>
      <c r="C71" s="41">
        <v>5000</v>
      </c>
      <c r="D71" s="41">
        <v>927.57</v>
      </c>
      <c r="E71" s="42">
        <f t="shared" si="14"/>
        <v>1.1447948164146868</v>
      </c>
      <c r="F71" s="42">
        <f t="shared" si="15"/>
        <v>0.18551400000000001</v>
      </c>
    </row>
    <row r="72" spans="1:6" x14ac:dyDescent="0.25">
      <c r="A72" s="40" t="s">
        <v>157</v>
      </c>
      <c r="B72" s="41">
        <v>28.9</v>
      </c>
      <c r="C72" s="41">
        <v>100</v>
      </c>
      <c r="D72" s="41">
        <v>0</v>
      </c>
      <c r="E72" s="42">
        <f t="shared" si="14"/>
        <v>0</v>
      </c>
      <c r="F72" s="42">
        <f t="shared" si="15"/>
        <v>0</v>
      </c>
    </row>
    <row r="73" spans="1:6" x14ac:dyDescent="0.25">
      <c r="A73" s="40" t="s">
        <v>140</v>
      </c>
      <c r="B73" s="41">
        <v>91.63</v>
      </c>
      <c r="C73" s="41">
        <v>1000</v>
      </c>
      <c r="D73" s="41">
        <v>625</v>
      </c>
      <c r="E73" s="42">
        <f t="shared" si="14"/>
        <v>6.8209101822547202</v>
      </c>
      <c r="F73" s="42">
        <f t="shared" si="15"/>
        <v>0.625</v>
      </c>
    </row>
    <row r="74" spans="1:6" x14ac:dyDescent="0.25">
      <c r="A74" s="40" t="s">
        <v>158</v>
      </c>
      <c r="B74" s="41">
        <v>0</v>
      </c>
      <c r="C74" s="41">
        <v>700</v>
      </c>
      <c r="D74" s="41">
        <v>0</v>
      </c>
      <c r="E74" s="42" t="str">
        <f t="shared" si="14"/>
        <v>-</v>
      </c>
      <c r="F74" s="42">
        <f t="shared" si="15"/>
        <v>0</v>
      </c>
    </row>
    <row r="75" spans="1:6" x14ac:dyDescent="0.25">
      <c r="A75" s="40" t="s">
        <v>141</v>
      </c>
      <c r="B75" s="41">
        <v>0</v>
      </c>
      <c r="C75" s="41">
        <v>4680.9399999999996</v>
      </c>
      <c r="D75" s="41">
        <v>0</v>
      </c>
      <c r="E75" s="42" t="str">
        <f t="shared" si="14"/>
        <v>-</v>
      </c>
      <c r="F75" s="42">
        <f t="shared" si="15"/>
        <v>0</v>
      </c>
    </row>
    <row r="76" spans="1:6" x14ac:dyDescent="0.25">
      <c r="A76" s="40" t="s">
        <v>159</v>
      </c>
      <c r="B76" s="41">
        <v>0</v>
      </c>
      <c r="C76" s="41">
        <v>220</v>
      </c>
      <c r="D76" s="41">
        <v>0</v>
      </c>
      <c r="E76" s="42" t="str">
        <f t="shared" si="14"/>
        <v>-</v>
      </c>
      <c r="F76" s="42">
        <f t="shared" si="15"/>
        <v>0</v>
      </c>
    </row>
    <row r="77" spans="1:6" x14ac:dyDescent="0.25">
      <c r="A77" s="40" t="s">
        <v>167</v>
      </c>
      <c r="B77" s="41">
        <v>155.13999999999999</v>
      </c>
      <c r="C77" s="41">
        <v>0</v>
      </c>
      <c r="D77" s="41">
        <v>573.54999999999995</v>
      </c>
      <c r="E77" s="42">
        <f t="shared" si="14"/>
        <v>3.6969833698594816</v>
      </c>
      <c r="F77" s="42" t="str">
        <f t="shared" si="15"/>
        <v>-</v>
      </c>
    </row>
    <row r="78" spans="1:6" x14ac:dyDescent="0.25">
      <c r="A78" s="40" t="s">
        <v>168</v>
      </c>
      <c r="B78" s="41">
        <v>0</v>
      </c>
      <c r="C78" s="41">
        <v>100</v>
      </c>
      <c r="D78" s="41">
        <v>0</v>
      </c>
      <c r="E78" s="42" t="str">
        <f t="shared" si="14"/>
        <v>-</v>
      </c>
      <c r="F78" s="42">
        <f t="shared" si="15"/>
        <v>0</v>
      </c>
    </row>
    <row r="79" spans="1:6" x14ac:dyDescent="0.25">
      <c r="A79" s="40" t="s">
        <v>160</v>
      </c>
      <c r="B79" s="41">
        <v>0</v>
      </c>
      <c r="C79" s="41">
        <v>0</v>
      </c>
      <c r="D79" s="41">
        <v>1246.1500000000001</v>
      </c>
      <c r="E79" s="42" t="str">
        <f t="shared" si="14"/>
        <v>-</v>
      </c>
      <c r="F79" s="42" t="str">
        <f t="shared" si="15"/>
        <v>-</v>
      </c>
    </row>
    <row r="80" spans="1:6" x14ac:dyDescent="0.25">
      <c r="A80" s="57" t="s">
        <v>162</v>
      </c>
      <c r="B80" s="58">
        <f>SUBTOTAL(9,B81:B82)</f>
        <v>0.1</v>
      </c>
      <c r="C80" s="58">
        <f t="shared" ref="C80:D80" si="20">SUBTOTAL(9,C81:C82)</f>
        <v>0</v>
      </c>
      <c r="D80" s="58">
        <f t="shared" si="20"/>
        <v>0.27</v>
      </c>
      <c r="E80" s="59">
        <f t="shared" si="14"/>
        <v>2.7</v>
      </c>
      <c r="F80" s="59" t="str">
        <f t="shared" si="15"/>
        <v>-</v>
      </c>
    </row>
    <row r="81" spans="1:6" x14ac:dyDescent="0.25">
      <c r="A81" s="40" t="s">
        <v>169</v>
      </c>
      <c r="B81" s="41">
        <v>0</v>
      </c>
      <c r="C81" s="41">
        <v>0</v>
      </c>
      <c r="D81" s="41">
        <v>0.27</v>
      </c>
      <c r="E81" s="42" t="str">
        <f t="shared" si="14"/>
        <v>-</v>
      </c>
      <c r="F81" s="42" t="str">
        <f t="shared" si="15"/>
        <v>-</v>
      </c>
    </row>
    <row r="82" spans="1:6" x14ac:dyDescent="0.25">
      <c r="A82" s="40" t="s">
        <v>182</v>
      </c>
      <c r="B82" s="41">
        <v>0.1</v>
      </c>
      <c r="C82" s="41">
        <v>0</v>
      </c>
      <c r="D82" s="41">
        <v>0</v>
      </c>
      <c r="E82" s="42">
        <f t="shared" si="14"/>
        <v>0</v>
      </c>
      <c r="F82" s="42" t="str">
        <f t="shared" si="15"/>
        <v>-</v>
      </c>
    </row>
    <row r="83" spans="1:6" x14ac:dyDescent="0.25">
      <c r="A83" s="57" t="s">
        <v>142</v>
      </c>
      <c r="B83" s="58">
        <f>SUBTOTAL(9,B84:B86)</f>
        <v>2922.19</v>
      </c>
      <c r="C83" s="58">
        <f t="shared" ref="C83:D83" si="21">SUBTOTAL(9,C84:C86)</f>
        <v>7200</v>
      </c>
      <c r="D83" s="58">
        <f t="shared" si="21"/>
        <v>5385.24</v>
      </c>
      <c r="E83" s="59">
        <f t="shared" si="14"/>
        <v>1.8428781153860632</v>
      </c>
      <c r="F83" s="59">
        <f t="shared" si="15"/>
        <v>0.74795</v>
      </c>
    </row>
    <row r="84" spans="1:6" x14ac:dyDescent="0.25">
      <c r="A84" s="40" t="s">
        <v>143</v>
      </c>
      <c r="B84" s="41">
        <v>2619.5</v>
      </c>
      <c r="C84" s="41">
        <v>7000</v>
      </c>
      <c r="D84" s="41">
        <v>5301.25</v>
      </c>
      <c r="E84" s="42">
        <f t="shared" si="14"/>
        <v>2.0237640771139529</v>
      </c>
      <c r="F84" s="42">
        <f t="shared" si="15"/>
        <v>0.75732142857142859</v>
      </c>
    </row>
    <row r="85" spans="1:6" x14ac:dyDescent="0.25">
      <c r="A85" s="40" t="s">
        <v>170</v>
      </c>
      <c r="B85" s="41">
        <v>0</v>
      </c>
      <c r="C85" s="41">
        <v>0</v>
      </c>
      <c r="D85" s="41">
        <v>83.99</v>
      </c>
      <c r="E85" s="42" t="str">
        <f t="shared" si="14"/>
        <v>-</v>
      </c>
      <c r="F85" s="42" t="str">
        <f t="shared" si="15"/>
        <v>-</v>
      </c>
    </row>
    <row r="86" spans="1:6" x14ac:dyDescent="0.25">
      <c r="A86" s="40" t="s">
        <v>171</v>
      </c>
      <c r="B86" s="41">
        <v>302.69</v>
      </c>
      <c r="C86" s="41">
        <v>200</v>
      </c>
      <c r="D86" s="41">
        <v>0</v>
      </c>
      <c r="E86" s="42">
        <f t="shared" si="14"/>
        <v>0</v>
      </c>
      <c r="F86" s="42">
        <f t="shared" si="15"/>
        <v>0</v>
      </c>
    </row>
    <row r="87" spans="1:6" x14ac:dyDescent="0.25">
      <c r="A87" s="57" t="s">
        <v>172</v>
      </c>
      <c r="B87" s="58">
        <f>SUBTOTAL(9,B88:B88)</f>
        <v>1192</v>
      </c>
      <c r="C87" s="58">
        <f t="shared" ref="C87:D87" si="22">SUBTOTAL(9,C88:C88)</f>
        <v>2000</v>
      </c>
      <c r="D87" s="58">
        <f t="shared" si="22"/>
        <v>2427.79</v>
      </c>
      <c r="E87" s="59">
        <f t="shared" si="14"/>
        <v>2.036736577181208</v>
      </c>
      <c r="F87" s="59">
        <f t="shared" si="15"/>
        <v>1.2138949999999999</v>
      </c>
    </row>
    <row r="88" spans="1:6" x14ac:dyDescent="0.25">
      <c r="A88" s="40" t="s">
        <v>173</v>
      </c>
      <c r="B88" s="41">
        <v>1192</v>
      </c>
      <c r="C88" s="41">
        <v>2000</v>
      </c>
      <c r="D88" s="41">
        <v>2427.79</v>
      </c>
      <c r="E88" s="42">
        <f t="shared" si="14"/>
        <v>2.036736577181208</v>
      </c>
      <c r="F88" s="42">
        <f t="shared" si="15"/>
        <v>1.2138949999999999</v>
      </c>
    </row>
    <row r="89" spans="1:6" x14ac:dyDescent="0.25">
      <c r="A89" s="57" t="s">
        <v>174</v>
      </c>
      <c r="B89" s="58">
        <f>SUBTOTAL(9,B90:B90)</f>
        <v>1087.5</v>
      </c>
      <c r="C89" s="58">
        <f t="shared" ref="C89:D89" si="23">SUBTOTAL(9,C90:C90)</f>
        <v>2500</v>
      </c>
      <c r="D89" s="58">
        <f t="shared" si="23"/>
        <v>0</v>
      </c>
      <c r="E89" s="59">
        <f t="shared" si="14"/>
        <v>0</v>
      </c>
      <c r="F89" s="59">
        <f t="shared" si="15"/>
        <v>0</v>
      </c>
    </row>
    <row r="90" spans="1:6" x14ac:dyDescent="0.25">
      <c r="A90" s="40" t="s">
        <v>175</v>
      </c>
      <c r="B90" s="41">
        <v>1087.5</v>
      </c>
      <c r="C90" s="41">
        <v>2500</v>
      </c>
      <c r="D90" s="41">
        <v>0</v>
      </c>
      <c r="E90" s="42">
        <f t="shared" si="14"/>
        <v>0</v>
      </c>
      <c r="F90" s="42">
        <f t="shared" si="15"/>
        <v>0</v>
      </c>
    </row>
    <row r="91" spans="1:6" x14ac:dyDescent="0.25">
      <c r="A91" s="54" t="s">
        <v>183</v>
      </c>
      <c r="B91" s="55">
        <f>SUBTOTAL(9,B92:B95)</f>
        <v>13031.46</v>
      </c>
      <c r="C91" s="55">
        <f t="shared" ref="C91:D91" si="24">SUBTOTAL(9,C92:C95)</f>
        <v>0</v>
      </c>
      <c r="D91" s="55">
        <f t="shared" si="24"/>
        <v>0</v>
      </c>
      <c r="E91" s="56">
        <f t="shared" si="14"/>
        <v>0</v>
      </c>
      <c r="F91" s="56" t="str">
        <f t="shared" si="15"/>
        <v>-</v>
      </c>
    </row>
    <row r="92" spans="1:6" x14ac:dyDescent="0.25">
      <c r="A92" s="57" t="s">
        <v>145</v>
      </c>
      <c r="B92" s="58">
        <f>SUBTOTAL(9,B93:B97)</f>
        <v>13031.46</v>
      </c>
      <c r="C92" s="58">
        <f t="shared" ref="C92:D92" si="25">SUBTOTAL(9,C93:C97)</f>
        <v>0</v>
      </c>
      <c r="D92" s="58">
        <f t="shared" si="25"/>
        <v>0</v>
      </c>
      <c r="E92" s="59">
        <f t="shared" si="14"/>
        <v>0</v>
      </c>
      <c r="F92" s="59" t="str">
        <f t="shared" si="15"/>
        <v>-</v>
      </c>
    </row>
    <row r="93" spans="1:6" x14ac:dyDescent="0.25">
      <c r="A93" s="40" t="s">
        <v>146</v>
      </c>
      <c r="B93" s="41">
        <v>12810.96</v>
      </c>
      <c r="C93" s="41">
        <v>0</v>
      </c>
      <c r="D93" s="41">
        <v>0</v>
      </c>
      <c r="E93" s="42">
        <f t="shared" si="14"/>
        <v>0</v>
      </c>
      <c r="F93" s="42" t="str">
        <f t="shared" si="15"/>
        <v>-</v>
      </c>
    </row>
    <row r="94" spans="1:6" x14ac:dyDescent="0.25">
      <c r="A94" s="57" t="s">
        <v>136</v>
      </c>
      <c r="B94" s="58">
        <f>SUBTOTAL(9,B95:B99)</f>
        <v>954981.94</v>
      </c>
      <c r="C94" s="58">
        <f t="shared" ref="C94:D94" si="26">SUBTOTAL(9,C95:C99)</f>
        <v>417899</v>
      </c>
      <c r="D94" s="58">
        <f t="shared" si="26"/>
        <v>1677707.18</v>
      </c>
      <c r="E94" s="59">
        <f t="shared" si="14"/>
        <v>1.7567946677609423</v>
      </c>
      <c r="F94" s="59">
        <f t="shared" si="15"/>
        <v>4.0146235812959592</v>
      </c>
    </row>
    <row r="95" spans="1:6" x14ac:dyDescent="0.25">
      <c r="A95" s="40" t="s">
        <v>150</v>
      </c>
      <c r="B95" s="41">
        <v>220.5</v>
      </c>
      <c r="C95" s="41">
        <v>0</v>
      </c>
      <c r="D95" s="41">
        <v>0</v>
      </c>
      <c r="E95" s="42">
        <f t="shared" si="14"/>
        <v>0</v>
      </c>
      <c r="F95" s="42" t="str">
        <f t="shared" si="15"/>
        <v>-</v>
      </c>
    </row>
    <row r="96" spans="1:6" x14ac:dyDescent="0.25">
      <c r="A96" s="54" t="s">
        <v>176</v>
      </c>
      <c r="B96" s="55">
        <f>SUBTOTAL(9,B97:B100)</f>
        <v>954761.44</v>
      </c>
      <c r="C96" s="55">
        <f t="shared" ref="C96:D96" si="27">SUBTOTAL(9,C97:C100)</f>
        <v>417899</v>
      </c>
      <c r="D96" s="55">
        <f t="shared" si="27"/>
        <v>1708584.18</v>
      </c>
      <c r="E96" s="56">
        <f t="shared" ref="E96:E103" si="28">IF(B96&lt;&gt;0,D96/B96,"-")</f>
        <v>1.7895404112675519</v>
      </c>
      <c r="F96" s="56">
        <f t="shared" ref="F96:F104" si="29">IF(C96&lt;&gt;0,D96/C96,"-")</f>
        <v>4.0885098552521066</v>
      </c>
    </row>
    <row r="97" spans="1:6" x14ac:dyDescent="0.25">
      <c r="A97" s="57" t="s">
        <v>142</v>
      </c>
      <c r="B97" s="58">
        <f>SUBTOTAL(9,B98:B98)</f>
        <v>954761.44</v>
      </c>
      <c r="C97" s="58">
        <f t="shared" ref="C97:D97" si="30">SUBTOTAL(9,C98:C98)</f>
        <v>417899</v>
      </c>
      <c r="D97" s="58">
        <f t="shared" si="30"/>
        <v>1677707.18</v>
      </c>
      <c r="E97" s="59">
        <f t="shared" si="28"/>
        <v>1.7572003955249806</v>
      </c>
      <c r="F97" s="59">
        <f t="shared" si="29"/>
        <v>4.0146235812959592</v>
      </c>
    </row>
    <row r="98" spans="1:6" x14ac:dyDescent="0.25">
      <c r="A98" s="40" t="s">
        <v>177</v>
      </c>
      <c r="B98" s="41">
        <v>954761.44</v>
      </c>
      <c r="C98" s="41">
        <v>417899</v>
      </c>
      <c r="D98" s="41">
        <v>1677707.18</v>
      </c>
      <c r="E98" s="42">
        <f t="shared" si="28"/>
        <v>1.7572003955249806</v>
      </c>
      <c r="F98" s="42">
        <f t="shared" si="29"/>
        <v>4.0146235812959592</v>
      </c>
    </row>
    <row r="99" spans="1:6" x14ac:dyDescent="0.25">
      <c r="A99" s="57" t="s">
        <v>174</v>
      </c>
      <c r="B99" s="58">
        <f>SUBTOTAL(9,B100:B100)</f>
        <v>0</v>
      </c>
      <c r="C99" s="58">
        <f t="shared" ref="C99:D99" si="31">SUBTOTAL(9,C100:C100)</f>
        <v>0</v>
      </c>
      <c r="D99" s="58">
        <f t="shared" si="31"/>
        <v>30877</v>
      </c>
      <c r="E99" s="59" t="str">
        <f t="shared" si="28"/>
        <v>-</v>
      </c>
      <c r="F99" s="59" t="str">
        <f t="shared" si="29"/>
        <v>-</v>
      </c>
    </row>
    <row r="100" spans="1:6" x14ac:dyDescent="0.25">
      <c r="A100" s="40" t="s">
        <v>175</v>
      </c>
      <c r="B100" s="41">
        <v>0</v>
      </c>
      <c r="C100" s="41">
        <v>0</v>
      </c>
      <c r="D100" s="41">
        <v>30877</v>
      </c>
      <c r="E100" s="42" t="str">
        <f t="shared" si="28"/>
        <v>-</v>
      </c>
      <c r="F100" s="42" t="str">
        <f t="shared" si="29"/>
        <v>-</v>
      </c>
    </row>
    <row r="101" spans="1:6" x14ac:dyDescent="0.25">
      <c r="A101" s="54" t="s">
        <v>178</v>
      </c>
      <c r="B101" s="55">
        <f>SUBTOTAL(9,B103:B103)</f>
        <v>0</v>
      </c>
      <c r="C101" s="55">
        <f t="shared" ref="C101:D101" si="32">SUBTOTAL(9,C103:C103)</f>
        <v>0</v>
      </c>
      <c r="D101" s="55">
        <f t="shared" si="32"/>
        <v>400</v>
      </c>
      <c r="E101" s="56" t="str">
        <f t="shared" si="28"/>
        <v>-</v>
      </c>
      <c r="F101" s="56" t="str">
        <f t="shared" si="29"/>
        <v>-</v>
      </c>
    </row>
    <row r="102" spans="1:6" x14ac:dyDescent="0.25">
      <c r="A102" s="57" t="s">
        <v>142</v>
      </c>
      <c r="B102" s="58">
        <f>SUBTOTAL(9,B103:B103)</f>
        <v>0</v>
      </c>
      <c r="C102" s="58">
        <f t="shared" ref="C102:D102" si="33">SUBTOTAL(9,C103:C103)</f>
        <v>0</v>
      </c>
      <c r="D102" s="58">
        <f t="shared" si="33"/>
        <v>400</v>
      </c>
      <c r="E102" s="59" t="str">
        <f t="shared" si="28"/>
        <v>-</v>
      </c>
      <c r="F102" s="59" t="str">
        <f t="shared" si="29"/>
        <v>-</v>
      </c>
    </row>
    <row r="103" spans="1:6" x14ac:dyDescent="0.25">
      <c r="A103" s="40" t="s">
        <v>143</v>
      </c>
      <c r="B103" s="41">
        <v>0</v>
      </c>
      <c r="C103" s="41">
        <v>0</v>
      </c>
      <c r="D103" s="41">
        <v>400</v>
      </c>
      <c r="E103" s="42" t="str">
        <f t="shared" si="28"/>
        <v>-</v>
      </c>
      <c r="F103" s="42" t="str">
        <f t="shared" si="29"/>
        <v>-</v>
      </c>
    </row>
    <row r="104" spans="1:6" ht="20.100000000000001" customHeight="1" x14ac:dyDescent="0.25">
      <c r="A104" s="43" t="s">
        <v>52</v>
      </c>
      <c r="B104" s="44">
        <f>IFERROR(SUBTOTAL(9,B30:B103),0)</f>
        <v>1298326.49</v>
      </c>
      <c r="C104" s="44">
        <v>1165145.94</v>
      </c>
      <c r="D104" s="44">
        <f>IFERROR(SUBTOTAL(9,D30:D103),0)</f>
        <v>2074222.3499999999</v>
      </c>
      <c r="E104" s="45">
        <f>IF(B104&lt;&gt;0,D104/D104,"-")</f>
        <v>1</v>
      </c>
      <c r="F104" s="45">
        <f t="shared" si="29"/>
        <v>1.7802253595802771</v>
      </c>
    </row>
    <row r="105" spans="1:6" x14ac:dyDescent="0.25">
      <c r="E105" s="17"/>
      <c r="F105" s="17"/>
    </row>
  </sheetData>
  <mergeCells count="3">
    <mergeCell ref="A2:F2"/>
    <mergeCell ref="A1:F1"/>
    <mergeCell ref="A14:F14"/>
  </mergeCells>
  <pageMargins left="0.70866141732283505" right="0.70866141732283505" top="0.74803149606299202" bottom="0.74803149606299202" header="0.31496062992126" footer="0.31496062992126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15</vt:i4>
      </vt:variant>
    </vt:vector>
  </HeadingPairs>
  <TitlesOfParts>
    <vt:vector size="19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Arhivbj Voditeljracun</cp:lastModifiedBy>
  <cp:lastPrinted>2026-07-24T11:53:47Z</cp:lastPrinted>
  <dcterms:created xsi:type="dcterms:W3CDTF">2026-07-21T06:40:15Z</dcterms:created>
  <dcterms:modified xsi:type="dcterms:W3CDTF">2026-07-24T11:53:56Z</dcterms:modified>
</cp:coreProperties>
</file>